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marsis\Desktop\"/>
    </mc:Choice>
  </mc:AlternateContent>
  <xr:revisionPtr revIDLastSave="0" documentId="8_{041E315E-372E-46BE-9358-BA0EF50DA55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Vstupní data" sheetId="1" r:id="rId1"/>
    <sheet name="1) Celkové potenciální úspory" sheetId="2" r:id="rId2"/>
    <sheet name="2) Cílové úrovně a úspory" sheetId="3" r:id="rId3"/>
    <sheet name="3) Náklady na implementaci" sheetId="4" r:id="rId4"/>
    <sheet name="4) Náklady projektu CARDS" sheetId="5" r:id="rId5"/>
    <sheet name="5) Výpočet mezd" sheetId="6" r:id="rId6"/>
    <sheet name="6) Dílčí přínos" sheetId="7" r:id="rId7"/>
    <sheet name="frac benefit graph data" sheetId="9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4" roundtripDataChecksum="9H+m0fT/zcqvfLNXw2RVOzU9gInvCoMaMHO5M1amd7Y="/>
    </ext>
  </extLst>
</workbook>
</file>

<file path=xl/calcChain.xml><?xml version="1.0" encoding="utf-8"?>
<calcChain xmlns="http://schemas.openxmlformats.org/spreadsheetml/2006/main">
  <c r="B23" i="9" l="1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G4" i="7"/>
  <c r="F4" i="7"/>
  <c r="E4" i="7"/>
  <c r="D4" i="7"/>
  <c r="E9" i="6"/>
  <c r="F9" i="6" s="1"/>
  <c r="G9" i="6" s="1"/>
  <c r="D9" i="6"/>
  <c r="C9" i="6"/>
  <c r="C5" i="6"/>
  <c r="B5" i="6"/>
  <c r="D4" i="6"/>
  <c r="C4" i="6"/>
  <c r="G8" i="5"/>
  <c r="E6" i="5"/>
  <c r="F6" i="5" s="1"/>
  <c r="G6" i="5" s="1"/>
  <c r="D6" i="5"/>
  <c r="B6" i="5"/>
  <c r="D5" i="5"/>
  <c r="D4" i="5"/>
  <c r="B4" i="5"/>
  <c r="D3" i="5"/>
  <c r="B3" i="5"/>
  <c r="F7" i="4"/>
  <c r="E7" i="4"/>
  <c r="D7" i="4"/>
  <c r="C7" i="4"/>
  <c r="F4" i="4"/>
  <c r="E4" i="4"/>
  <c r="D4" i="4"/>
  <c r="C4" i="4"/>
  <c r="E30" i="3"/>
  <c r="E29" i="3"/>
  <c r="D29" i="3"/>
  <c r="C29" i="3"/>
  <c r="E28" i="3"/>
  <c r="D24" i="3"/>
  <c r="C24" i="3"/>
  <c r="E24" i="3" s="1"/>
  <c r="D23" i="3"/>
  <c r="C23" i="3"/>
  <c r="E23" i="3" s="1"/>
  <c r="E25" i="3" s="1"/>
  <c r="J4" i="3"/>
  <c r="I4" i="3"/>
  <c r="H4" i="3"/>
  <c r="G4" i="3"/>
  <c r="F4" i="3"/>
  <c r="E4" i="3"/>
  <c r="D4" i="3"/>
  <c r="E10" i="2"/>
  <c r="D10" i="2"/>
  <c r="C10" i="2"/>
  <c r="E7" i="2"/>
  <c r="D7" i="2"/>
  <c r="C7" i="2"/>
  <c r="F7" i="2" s="1"/>
  <c r="E4" i="2"/>
  <c r="D4" i="2"/>
  <c r="C4" i="2"/>
  <c r="F4" i="2" s="1"/>
  <c r="C19" i="1"/>
  <c r="C8" i="1"/>
  <c r="E5" i="6" l="1"/>
  <c r="F5" i="5"/>
  <c r="E32" i="3"/>
  <c r="G4" i="4"/>
  <c r="H4" i="4" s="1"/>
  <c r="I4" i="4" s="1"/>
  <c r="J4" i="4" s="1"/>
  <c r="G7" i="4"/>
  <c r="H7" i="4" s="1"/>
  <c r="I7" i="4" s="1"/>
  <c r="J7" i="4" s="1"/>
  <c r="G5" i="5"/>
  <c r="E3" i="5"/>
  <c r="G3" i="5" s="1"/>
  <c r="F3" i="5"/>
  <c r="D5" i="6"/>
  <c r="E4" i="5"/>
  <c r="F4" i="5" s="1"/>
  <c r="F10" i="2"/>
  <c r="F13" i="2" s="1"/>
  <c r="E5" i="5"/>
  <c r="E4" i="6"/>
  <c r="F4" i="6" s="1"/>
  <c r="G4" i="6" s="1"/>
  <c r="C6" i="3" l="1"/>
  <c r="I6" i="3"/>
  <c r="H6" i="3"/>
  <c r="E6" i="3"/>
  <c r="G6" i="3"/>
  <c r="J6" i="3"/>
  <c r="F6" i="3"/>
  <c r="D6" i="3"/>
  <c r="G7" i="2"/>
  <c r="I7" i="2" s="1"/>
  <c r="G10" i="2"/>
  <c r="I10" i="2" s="1"/>
  <c r="G4" i="2"/>
  <c r="I4" i="2" s="1"/>
  <c r="G4" i="5"/>
  <c r="G10" i="5" s="1"/>
  <c r="J10" i="3"/>
  <c r="I10" i="3"/>
  <c r="H10" i="3"/>
  <c r="F10" i="3"/>
  <c r="G10" i="3"/>
  <c r="E10" i="3"/>
  <c r="D10" i="3"/>
  <c r="C10" i="3"/>
  <c r="H14" i="3"/>
  <c r="G14" i="3"/>
  <c r="E14" i="3"/>
  <c r="D14" i="3"/>
  <c r="C14" i="3"/>
  <c r="J14" i="3"/>
  <c r="I14" i="3"/>
  <c r="F14" i="3"/>
  <c r="F5" i="6"/>
  <c r="G5" i="6" s="1"/>
  <c r="I15" i="3" l="1"/>
  <c r="H15" i="3"/>
  <c r="F15" i="3"/>
  <c r="G15" i="3"/>
  <c r="E15" i="3"/>
  <c r="D15" i="3"/>
  <c r="C15" i="3"/>
  <c r="J15" i="3"/>
  <c r="I9" i="2"/>
  <c r="G11" i="2"/>
  <c r="I11" i="2" s="1"/>
  <c r="I12" i="2" s="1"/>
  <c r="G5" i="2"/>
  <c r="I5" i="2" s="1"/>
  <c r="I6" i="2" s="1"/>
  <c r="I13" i="2" s="1"/>
  <c r="G8" i="2"/>
  <c r="I8" i="2" s="1"/>
  <c r="H7" i="3" l="1"/>
  <c r="G7" i="3"/>
  <c r="E7" i="3"/>
  <c r="D7" i="3"/>
  <c r="C7" i="3"/>
  <c r="F7" i="3"/>
  <c r="J7" i="3"/>
  <c r="I7" i="3"/>
  <c r="I16" i="3" l="1"/>
  <c r="I11" i="3"/>
  <c r="C16" i="3"/>
  <c r="C11" i="3"/>
  <c r="D16" i="3"/>
  <c r="D11" i="3"/>
  <c r="J11" i="3"/>
  <c r="J16" i="3"/>
  <c r="F16" i="3"/>
  <c r="F11" i="3"/>
  <c r="E16" i="3"/>
  <c r="E11" i="3"/>
  <c r="G16" i="3"/>
  <c r="G11" i="3"/>
  <c r="H16" i="3"/>
  <c r="H11" i="3"/>
</calcChain>
</file>

<file path=xl/sharedStrings.xml><?xml version="1.0" encoding="utf-8"?>
<sst xmlns="http://schemas.openxmlformats.org/spreadsheetml/2006/main" count="179" uniqueCount="141">
  <si>
    <t>Rozsah výzkumné činnosti v ČR</t>
  </si>
  <si>
    <t>Počet autorství za rok</t>
  </si>
  <si>
    <t>*1</t>
  </si>
  <si>
    <t>Granty za rok</t>
  </si>
  <si>
    <t>*2</t>
  </si>
  <si>
    <t>Výdaje Spojeného království (UK) na VaV (OECD)</t>
  </si>
  <si>
    <t>*3</t>
  </si>
  <si>
    <t>Odhadovaný počet projektů v UK / rok</t>
  </si>
  <si>
    <t>Výdaje na VaV (OECD)</t>
  </si>
  <si>
    <t>Počet projektů za rok (vypočteno)</t>
  </si>
  <si>
    <t>Odvody a režie</t>
  </si>
  <si>
    <t>Odvody pojistného hrazené zaměstnavatelem</t>
  </si>
  <si>
    <t>*4</t>
  </si>
  <si>
    <t>Institucionální režijní náklady</t>
  </si>
  <si>
    <t>*5</t>
  </si>
  <si>
    <t>Mzdy relevantní pro úspory v souvislosti s opakovaným zadáváním dat</t>
  </si>
  <si>
    <t>Pracovník podpory výzkumu</t>
  </si>
  <si>
    <t>*6</t>
  </si>
  <si>
    <t>Výzkumník</t>
  </si>
  <si>
    <t>*7</t>
  </si>
  <si>
    <t>Počet pracovních dní v roce</t>
  </si>
  <si>
    <t>*8</t>
  </si>
  <si>
    <t>Počet hodin v pracovním dni</t>
  </si>
  <si>
    <t>Počet minut v pracovním roce (vypočteno)</t>
  </si>
  <si>
    <t>Další informace potřebné ke stanovení úspor spojených s opakovaným zadáváním dat</t>
  </si>
  <si>
    <t>Orientační počet případů opakovaného zadávání metadat publikací v instituci</t>
  </si>
  <si>
    <t>*9</t>
  </si>
  <si>
    <t>Orientační počet případů opakovaného zadávání metadat grantů v instituci</t>
  </si>
  <si>
    <t>Orientační počet případů opakovaného zadávání metadat projektů v instituci</t>
  </si>
  <si>
    <t>Počet minut potřebných k zadání metadat publikací</t>
  </si>
  <si>
    <t>*10</t>
  </si>
  <si>
    <t>Počet minut potřebných k zadání metadat grantů a popisů projektů</t>
  </si>
  <si>
    <t>*11</t>
  </si>
  <si>
    <t>Data pro stanovení institucionálních nákladů na zavedení PID</t>
  </si>
  <si>
    <t>Mzdy pro pracovníka implementujícího PID</t>
  </si>
  <si>
    <t>*12</t>
  </si>
  <si>
    <t>Počet výzkumných institucí</t>
  </si>
  <si>
    <t>*13</t>
  </si>
  <si>
    <t>Počet integrací PID bez podpory</t>
  </si>
  <si>
    <t>*14</t>
  </si>
  <si>
    <t>Počet ekvivalentních integrací PID s centrální podporou</t>
  </si>
  <si>
    <t>*15</t>
  </si>
  <si>
    <t>Počet dnů potřebných k 1 integraci PID</t>
  </si>
  <si>
    <t>*16</t>
  </si>
  <si>
    <t>Počet let pro rozložení nákladů</t>
  </si>
  <si>
    <t>Úspory z konsorcií PID</t>
  </si>
  <si>
    <t>Náklady na členství v DataCite za instituci</t>
  </si>
  <si>
    <t>*17</t>
  </si>
  <si>
    <t>Náklady na členství v ORCID za instituci</t>
  </si>
  <si>
    <t>*18</t>
  </si>
  <si>
    <t>Počet členů v českém konsorciu DataCite (k listopadu 2024)</t>
  </si>
  <si>
    <t>*19</t>
  </si>
  <si>
    <t>Počet členů v českém konsorciu ORCID (k listopadu 2024)</t>
  </si>
  <si>
    <t>*20</t>
  </si>
  <si>
    <t>Náklady na konsorcium DataCite (celkem)</t>
  </si>
  <si>
    <t>Náklady na konsorcium ORCID (na člena)</t>
  </si>
  <si>
    <t>*21</t>
  </si>
  <si>
    <t>Směnný kurz EUR/CZK</t>
  </si>
  <si>
    <t>*22</t>
  </si>
  <si>
    <t>Směnný kurz USD/CZK</t>
  </si>
  <si>
    <t>Náklady na podporu PID v projektu CARDS</t>
  </si>
  <si>
    <t>Koordinátor</t>
  </si>
  <si>
    <t>*23</t>
  </si>
  <si>
    <t>Technický manažer komunity</t>
  </si>
  <si>
    <t>Manažer pro osvětu a komunikaci</t>
  </si>
  <si>
    <t>Právní a jiná podpora</t>
  </si>
  <si>
    <t xml:space="preserve">Režijní náklady na program NTK přes projekt CARDS </t>
  </si>
  <si>
    <t>Ostatní náklady</t>
  </si>
  <si>
    <t>Celkové potenciální úspory za sektor</t>
  </si>
  <si>
    <t>Počet</t>
  </si>
  <si>
    <t># opakovaných zadávání</t>
  </si>
  <si>
    <t># minut/opak. zadávání</t>
  </si>
  <si>
    <t>Roční úspory času (člověkodny)</t>
  </si>
  <si>
    <t>Náklady (za autora a minutu)</t>
  </si>
  <si>
    <t xml:space="preserve">Roční finanční úspory
</t>
  </si>
  <si>
    <t>Metadata publikací</t>
  </si>
  <si>
    <t>pracovník podpory výzkumu</t>
  </si>
  <si>
    <t>výzkumník</t>
  </si>
  <si>
    <t>Průměr</t>
  </si>
  <si>
    <t>Metadata grantů</t>
  </si>
  <si>
    <t>Metadata projektů</t>
  </si>
  <si>
    <t>Celkové potenciální roční úspory díky automatickému zadávání klíčových metadat pomocí propojení přes API:</t>
  </si>
  <si>
    <t>Čisté úspory na základě úrovně adopce</t>
  </si>
  <si>
    <t>Úroveň adopce</t>
  </si>
  <si>
    <t>Efektivní přínos (s ohledem na adopční křivku)</t>
  </si>
  <si>
    <t>Roční časové úspory v člověkodnech za celý sektor</t>
  </si>
  <si>
    <t>Každoroční úspory nákladů (přínos)</t>
  </si>
  <si>
    <t>Scénář 1: Bez centrální podpory z programu PID NTK</t>
  </si>
  <si>
    <t>Náklady na implementaci za rok za všechny instituce</t>
  </si>
  <si>
    <t>Čisté úspory</t>
  </si>
  <si>
    <t>Scénář 2: S centrální podporou z programu PID NTK</t>
  </si>
  <si>
    <t>Náklady na program PID NTK</t>
  </si>
  <si>
    <t>Poznámka: Díky podpoře programu podpory PID vedenému NTK přes projekt CARDS  bude pravděpodobně dosaženo vyšší úrovně adopce rychleji, což časem povede k větším úsporám.</t>
  </si>
  <si>
    <t>Čisté úspory díky členství v konsorciích</t>
  </si>
  <si>
    <t>Národní konsorcia</t>
  </si>
  <si>
    <t>Počet institucí</t>
  </si>
  <si>
    <t>Náklady na instituci</t>
  </si>
  <si>
    <t>Náklady na všechny instituce</t>
  </si>
  <si>
    <t>Náklady na individuální členství</t>
  </si>
  <si>
    <t>DataCite</t>
  </si>
  <si>
    <t>ORCID</t>
  </si>
  <si>
    <t>Náklady celkem</t>
  </si>
  <si>
    <t>Náklady na členství v konsorciu</t>
  </si>
  <si>
    <t>N/A</t>
  </si>
  <si>
    <t>Roční úspory díky oběma konsorciím</t>
  </si>
  <si>
    <t>Poznámka: Úspory dosažené členstvím v konsorciích jsou porovnávány s  individuálním členstvím v ORCID a DataCite. S tím, jak se bude rozšiřovat zavádění PID, bude se zvyšovat členství v konsorciích a to povede k větším úsporám.</t>
  </si>
  <si>
    <t>Náklady na implementaci</t>
  </si>
  <si>
    <t>Člověkodny</t>
  </si>
  <si>
    <t xml:space="preserve">Odpovídající počet integrací </t>
  </si>
  <si>
    <t>Počet podporovaných institucí</t>
  </si>
  <si>
    <t>Mzda / den</t>
  </si>
  <si>
    <t>Celkové náklady 
za sektor</t>
  </si>
  <si>
    <t>Roční náklady
 za sektor</t>
  </si>
  <si>
    <t>Individuální implementace prioritních PID bez podpory</t>
  </si>
  <si>
    <t>Úplné náklady v přepočtu na celé úvazky 
(mzdová úroveň: seniorní technický pracovník)</t>
  </si>
  <si>
    <t>Individuální implementace - s centrální podporou</t>
  </si>
  <si>
    <t>Úplné náklady v přepočtu na celé úvazky
 (mzdová úroveň: seniorní technický pracovník)</t>
  </si>
  <si>
    <t>Personální náklady</t>
  </si>
  <si>
    <t>Počet úvazků</t>
  </si>
  <si>
    <t>Mzda</t>
  </si>
  <si>
    <t>Odvody</t>
  </si>
  <si>
    <t>Režie</t>
  </si>
  <si>
    <t>Celkem</t>
  </si>
  <si>
    <t>Náklady na opakované zadávání metadat</t>
  </si>
  <si>
    <t>Pracovní role</t>
  </si>
  <si>
    <t>Náklady / minuta</t>
  </si>
  <si>
    <t>Náklady na institucionální implementaci</t>
  </si>
  <si>
    <t>Náklady / den</t>
  </si>
  <si>
    <t>Pracovník implementující PID</t>
  </si>
  <si>
    <t>Úroveň úspor vycházející z úrovně adopce</t>
  </si>
  <si>
    <t>Parametry</t>
  </si>
  <si>
    <t>Úroveň institucionální adopce</t>
  </si>
  <si>
    <t>B_0</t>
  </si>
  <si>
    <t>Efektivní přínos (s ohledem na  křivku adopce)</t>
  </si>
  <si>
    <t>B_Max</t>
  </si>
  <si>
    <t>k</t>
  </si>
  <si>
    <t>a</t>
  </si>
  <si>
    <t>A_m</t>
  </si>
  <si>
    <t>Logistic function</t>
  </si>
  <si>
    <t>Adoption</t>
  </si>
  <si>
    <t>Benefit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</si>
</sst>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$&quot;#,##0"/>
    <numFmt numFmtId="165" formatCode="0.0%"/>
    <numFmt numFmtId="166" formatCode="_(#,##0[$ Kč]_);[Red]_(\(#,##0[$ Kč]\);_(&quot;-&quot;??_);_(@_)"/>
    <numFmt numFmtId="167" formatCode="[$€]#,##0"/>
    <numFmt numFmtId="168" formatCode="&quot;€&quot;#,##0"/>
    <numFmt numFmtId="169" formatCode="_(#,##0.00[$ Kč]_);[Red]_(\(#,##0.00[$ Kč]\);_(&quot;-&quot;??_);_(@_)"/>
    <numFmt numFmtId="170" formatCode="&quot;£&quot;#,##0_);[Red]\(&quot;£&quot;#,##0\)"/>
    <numFmt numFmtId="171" formatCode="#,##0.00\ [$Kč-405]"/>
    <numFmt numFmtId="172" formatCode="#,##0.00[$ Kč]"/>
  </numFmts>
  <fonts count="14" x14ac:knownFonts="1">
    <font>
      <sz val="12"/>
      <color theme="1"/>
      <name val="Calibri"/>
      <scheme val="minor"/>
    </font>
    <font>
      <sz val="12"/>
      <color theme="1"/>
      <name val="Lato"/>
    </font>
    <font>
      <b/>
      <sz val="12"/>
      <color theme="1"/>
      <name val="Lato"/>
    </font>
    <font>
      <sz val="12"/>
      <name val="Calibri"/>
    </font>
    <font>
      <u/>
      <sz val="12"/>
      <color theme="10"/>
      <name val="Lato"/>
    </font>
    <font>
      <u/>
      <sz val="12"/>
      <color rgb="FF000000"/>
      <name val="Lato"/>
    </font>
    <font>
      <sz val="12"/>
      <color rgb="FF000000"/>
      <name val="Lato"/>
    </font>
    <font>
      <sz val="12"/>
      <color theme="1"/>
      <name val="Calibri"/>
    </font>
    <font>
      <b/>
      <sz val="12"/>
      <color rgb="FFFFFFFF"/>
      <name val="Lato"/>
    </font>
    <font>
      <i/>
      <sz val="12"/>
      <color theme="1"/>
      <name val="Lato"/>
    </font>
    <font>
      <u/>
      <sz val="12"/>
      <color theme="1"/>
      <name val="Lato"/>
    </font>
    <font>
      <sz val="12"/>
      <color rgb="FFFFFFFF"/>
      <name val="Lato"/>
    </font>
    <font>
      <sz val="12"/>
      <color rgb="FF000000"/>
      <name val="Lato"/>
      <family val="2"/>
      <charset val="238"/>
    </font>
    <font>
      <sz val="12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theme="0"/>
        <bgColor theme="0"/>
      </patternFill>
    </fill>
    <fill>
      <patternFill patternType="solid">
        <fgColor theme="4"/>
        <bgColor theme="4"/>
      </patternFill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4472C4"/>
        <bgColor rgb="FF4472C4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164" fontId="1" fillId="0" borderId="0" xfId="0" applyNumberFormat="1" applyFont="1"/>
    <xf numFmtId="0" fontId="2" fillId="0" borderId="0" xfId="0" applyFont="1" applyAlignment="1">
      <alignment horizontal="center"/>
    </xf>
    <xf numFmtId="165" fontId="1" fillId="0" borderId="0" xfId="0" applyNumberFormat="1" applyFont="1"/>
    <xf numFmtId="9" fontId="1" fillId="0" borderId="0" xfId="0" applyNumberFormat="1" applyFont="1"/>
    <xf numFmtId="166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/>
    <xf numFmtId="167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8" fontId="1" fillId="0" borderId="0" xfId="0" applyNumberFormat="1" applyFont="1" applyAlignment="1">
      <alignment horizontal="right"/>
    </xf>
    <xf numFmtId="166" fontId="1" fillId="0" borderId="0" xfId="0" applyNumberFormat="1" applyFont="1"/>
    <xf numFmtId="0" fontId="1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right" vertical="center" wrapText="1"/>
    </xf>
    <xf numFmtId="0" fontId="9" fillId="2" borderId="9" xfId="0" applyFont="1" applyFill="1" applyBorder="1" applyAlignment="1">
      <alignment horizontal="righ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169" fontId="1" fillId="5" borderId="3" xfId="0" applyNumberFormat="1" applyFont="1" applyFill="1" applyBorder="1"/>
    <xf numFmtId="166" fontId="1" fillId="0" borderId="12" xfId="0" applyNumberFormat="1" applyFont="1" applyBorder="1"/>
    <xf numFmtId="0" fontId="1" fillId="0" borderId="13" xfId="0" applyFont="1" applyBorder="1" applyAlignment="1">
      <alignment horizontal="left" vertical="center"/>
    </xf>
    <xf numFmtId="3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6" borderId="14" xfId="0" applyFont="1" applyFill="1" applyBorder="1" applyAlignment="1">
      <alignment horizontal="left" vertical="center"/>
    </xf>
    <xf numFmtId="3" fontId="1" fillId="6" borderId="3" xfId="0" applyNumberFormat="1" applyFont="1" applyFill="1" applyBorder="1" applyAlignment="1">
      <alignment horizontal="right" vertical="center"/>
    </xf>
    <xf numFmtId="0" fontId="1" fillId="6" borderId="3" xfId="0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169" fontId="1" fillId="6" borderId="3" xfId="0" applyNumberFormat="1" applyFont="1" applyFill="1" applyBorder="1"/>
    <xf numFmtId="166" fontId="2" fillId="6" borderId="15" xfId="0" applyNumberFormat="1" applyFont="1" applyFill="1" applyBorder="1"/>
    <xf numFmtId="166" fontId="2" fillId="6" borderId="16" xfId="0" applyNumberFormat="1" applyFont="1" applyFill="1" applyBorder="1"/>
    <xf numFmtId="169" fontId="1" fillId="0" borderId="0" xfId="0" applyNumberFormat="1" applyFont="1"/>
    <xf numFmtId="3" fontId="2" fillId="2" borderId="18" xfId="0" applyNumberFormat="1" applyFont="1" applyFill="1" applyBorder="1"/>
    <xf numFmtId="0" fontId="2" fillId="2" borderId="18" xfId="0" applyFont="1" applyFill="1" applyBorder="1" applyAlignment="1">
      <alignment horizontal="right"/>
    </xf>
    <xf numFmtId="166" fontId="2" fillId="2" borderId="18" xfId="0" applyNumberFormat="1" applyFont="1" applyFill="1" applyBorder="1"/>
    <xf numFmtId="166" fontId="2" fillId="2" borderId="19" xfId="0" applyNumberFormat="1" applyFont="1" applyFill="1" applyBorder="1"/>
    <xf numFmtId="0" fontId="10" fillId="0" borderId="0" xfId="0" applyFont="1"/>
    <xf numFmtId="170" fontId="1" fillId="0" borderId="0" xfId="0" applyNumberFormat="1" applyFont="1"/>
    <xf numFmtId="0" fontId="1" fillId="0" borderId="0" xfId="0" applyFont="1" applyAlignment="1">
      <alignment vertical="top" wrapText="1"/>
    </xf>
    <xf numFmtId="0" fontId="2" fillId="6" borderId="14" xfId="0" applyFont="1" applyFill="1" applyBorder="1"/>
    <xf numFmtId="9" fontId="2" fillId="6" borderId="3" xfId="0" applyNumberFormat="1" applyFont="1" applyFill="1" applyBorder="1" applyAlignment="1">
      <alignment horizontal="right"/>
    </xf>
    <xf numFmtId="9" fontId="2" fillId="6" borderId="23" xfId="0" applyNumberFormat="1" applyFont="1" applyFill="1" applyBorder="1" applyAlignment="1">
      <alignment horizontal="right"/>
    </xf>
    <xf numFmtId="0" fontId="1" fillId="0" borderId="13" xfId="0" applyFont="1" applyBorder="1"/>
    <xf numFmtId="165" fontId="1" fillId="0" borderId="0" xfId="0" applyNumberFormat="1" applyFont="1" applyAlignment="1">
      <alignment horizontal="right"/>
    </xf>
    <xf numFmtId="165" fontId="1" fillId="0" borderId="12" xfId="0" applyNumberFormat="1" applyFont="1" applyBorder="1" applyAlignment="1">
      <alignment horizontal="right"/>
    </xf>
    <xf numFmtId="165" fontId="1" fillId="0" borderId="12" xfId="0" applyNumberFormat="1" applyFont="1" applyBorder="1"/>
    <xf numFmtId="0" fontId="1" fillId="6" borderId="14" xfId="0" applyFont="1" applyFill="1" applyBorder="1"/>
    <xf numFmtId="1" fontId="1" fillId="6" borderId="3" xfId="0" applyNumberFormat="1" applyFont="1" applyFill="1" applyBorder="1" applyAlignment="1">
      <alignment horizontal="right"/>
    </xf>
    <xf numFmtId="1" fontId="1" fillId="6" borderId="23" xfId="0" applyNumberFormat="1" applyFont="1" applyFill="1" applyBorder="1" applyAlignment="1">
      <alignment horizontal="right"/>
    </xf>
    <xf numFmtId="166" fontId="1" fillId="6" borderId="3" xfId="0" applyNumberFormat="1" applyFont="1" applyFill="1" applyBorder="1" applyAlignment="1">
      <alignment horizontal="right"/>
    </xf>
    <xf numFmtId="166" fontId="1" fillId="6" borderId="23" xfId="0" applyNumberFormat="1" applyFont="1" applyFill="1" applyBorder="1" applyAlignment="1">
      <alignment horizontal="right"/>
    </xf>
    <xf numFmtId="0" fontId="1" fillId="0" borderId="12" xfId="0" applyFont="1" applyBorder="1"/>
    <xf numFmtId="166" fontId="2" fillId="6" borderId="3" xfId="0" applyNumberFormat="1" applyFont="1" applyFill="1" applyBorder="1"/>
    <xf numFmtId="166" fontId="2" fillId="6" borderId="23" xfId="0" applyNumberFormat="1" applyFont="1" applyFill="1" applyBorder="1"/>
    <xf numFmtId="0" fontId="2" fillId="6" borderId="27" xfId="0" applyFont="1" applyFill="1" applyBorder="1"/>
    <xf numFmtId="166" fontId="2" fillId="6" borderId="28" xfId="0" applyNumberFormat="1" applyFont="1" applyFill="1" applyBorder="1"/>
    <xf numFmtId="166" fontId="2" fillId="6" borderId="29" xfId="0" applyNumberFormat="1" applyFont="1" applyFill="1" applyBorder="1"/>
    <xf numFmtId="0" fontId="1" fillId="6" borderId="3" xfId="0" applyFont="1" applyFill="1" applyBorder="1"/>
    <xf numFmtId="166" fontId="1" fillId="6" borderId="3" xfId="0" applyNumberFormat="1" applyFont="1" applyFill="1" applyBorder="1"/>
    <xf numFmtId="166" fontId="1" fillId="6" borderId="23" xfId="0" applyNumberFormat="1" applyFont="1" applyFill="1" applyBorder="1"/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2" fillId="6" borderId="28" xfId="0" applyFont="1" applyFill="1" applyBorder="1"/>
    <xf numFmtId="0" fontId="6" fillId="2" borderId="30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9" fillId="0" borderId="13" xfId="0" applyFont="1" applyBorder="1"/>
    <xf numFmtId="0" fontId="1" fillId="0" borderId="13" xfId="0" applyFont="1" applyBorder="1" applyAlignment="1">
      <alignment wrapText="1"/>
    </xf>
    <xf numFmtId="0" fontId="1" fillId="0" borderId="31" xfId="0" applyFont="1" applyBorder="1"/>
    <xf numFmtId="166" fontId="1" fillId="0" borderId="32" xfId="0" applyNumberFormat="1" applyFont="1" applyBorder="1" applyAlignment="1">
      <alignment horizontal="right"/>
    </xf>
    <xf numFmtId="0" fontId="6" fillId="2" borderId="30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6" borderId="30" xfId="0" applyFont="1" applyFill="1" applyBorder="1"/>
    <xf numFmtId="166" fontId="2" fillId="6" borderId="18" xfId="0" applyNumberFormat="1" applyFont="1" applyFill="1" applyBorder="1"/>
    <xf numFmtId="166" fontId="2" fillId="6" borderId="34" xfId="0" applyNumberFormat="1" applyFont="1" applyFill="1" applyBorder="1"/>
    <xf numFmtId="0" fontId="1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171" fontId="1" fillId="0" borderId="12" xfId="0" applyNumberFormat="1" applyFont="1" applyBorder="1"/>
    <xf numFmtId="0" fontId="1" fillId="5" borderId="27" xfId="0" applyFont="1" applyFill="1" applyBorder="1"/>
    <xf numFmtId="166" fontId="1" fillId="5" borderId="28" xfId="0" applyNumberFormat="1" applyFont="1" applyFill="1" applyBorder="1" applyAlignment="1">
      <alignment horizontal="right"/>
    </xf>
    <xf numFmtId="166" fontId="1" fillId="0" borderId="32" xfId="0" applyNumberFormat="1" applyFont="1" applyBorder="1"/>
    <xf numFmtId="171" fontId="1" fillId="0" borderId="33" xfId="0" applyNumberFormat="1" applyFont="1" applyBorder="1"/>
    <xf numFmtId="0" fontId="1" fillId="5" borderId="3" xfId="0" applyFont="1" applyFill="1" applyBorder="1"/>
    <xf numFmtId="172" fontId="1" fillId="5" borderId="3" xfId="0" applyNumberFormat="1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wrapText="1"/>
    </xf>
    <xf numFmtId="0" fontId="1" fillId="6" borderId="3" xfId="0" applyFont="1" applyFill="1" applyBorder="1" applyAlignment="1">
      <alignment horizontal="center"/>
    </xf>
    <xf numFmtId="0" fontId="1" fillId="6" borderId="23" xfId="0" applyFont="1" applyFill="1" applyBorder="1" applyAlignment="1">
      <alignment horizontal="center"/>
    </xf>
    <xf numFmtId="166" fontId="1" fillId="0" borderId="33" xfId="0" applyNumberFormat="1" applyFont="1" applyBorder="1" applyAlignment="1">
      <alignment horizontal="right"/>
    </xf>
    <xf numFmtId="0" fontId="2" fillId="0" borderId="13" xfId="0" applyFont="1" applyBorder="1"/>
    <xf numFmtId="9" fontId="2" fillId="0" borderId="0" xfId="0" applyNumberFormat="1" applyFont="1" applyAlignment="1">
      <alignment horizontal="right"/>
    </xf>
    <xf numFmtId="9" fontId="2" fillId="0" borderId="12" xfId="0" applyNumberFormat="1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165" fontId="1" fillId="0" borderId="32" xfId="0" applyNumberFormat="1" applyFont="1" applyBorder="1" applyAlignment="1">
      <alignment horizontal="right"/>
    </xf>
    <xf numFmtId="165" fontId="1" fillId="0" borderId="33" xfId="0" applyNumberFormat="1" applyFont="1" applyBorder="1" applyAlignment="1">
      <alignment horizontal="right"/>
    </xf>
    <xf numFmtId="0" fontId="1" fillId="0" borderId="33" xfId="0" applyFont="1" applyBorder="1" applyAlignment="1">
      <alignment horizontal="right"/>
    </xf>
    <xf numFmtId="10" fontId="1" fillId="0" borderId="0" xfId="0" applyNumberFormat="1" applyFont="1"/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9" fontId="1" fillId="0" borderId="13" xfId="0" applyNumberFormat="1" applyFont="1" applyBorder="1" applyAlignment="1">
      <alignment horizontal="right"/>
    </xf>
    <xf numFmtId="10" fontId="1" fillId="0" borderId="12" xfId="0" applyNumberFormat="1" applyFont="1" applyBorder="1" applyAlignment="1">
      <alignment horizontal="right"/>
    </xf>
    <xf numFmtId="9" fontId="1" fillId="0" borderId="31" xfId="0" applyNumberFormat="1" applyFont="1" applyBorder="1" applyAlignment="1">
      <alignment horizontal="right"/>
    </xf>
    <xf numFmtId="10" fontId="1" fillId="0" borderId="33" xfId="0" applyNumberFormat="1" applyFont="1" applyBorder="1" applyAlignment="1">
      <alignment horizontal="right"/>
    </xf>
    <xf numFmtId="0" fontId="1" fillId="2" borderId="14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31" xfId="0" applyFont="1" applyBorder="1" applyAlignment="1">
      <alignment wrapText="1"/>
    </xf>
    <xf numFmtId="0" fontId="6" fillId="2" borderId="36" xfId="0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0" fontId="1" fillId="0" borderId="32" xfId="0" applyFont="1" applyBorder="1" applyAlignment="1">
      <alignment horizontal="center"/>
    </xf>
    <xf numFmtId="169" fontId="1" fillId="0" borderId="0" xfId="0" applyNumberFormat="1" applyFont="1" applyAlignment="1">
      <alignment horizontal="center"/>
    </xf>
    <xf numFmtId="166" fontId="2" fillId="0" borderId="12" xfId="0" applyNumberFormat="1" applyFont="1" applyBorder="1" applyAlignment="1">
      <alignment horizontal="center"/>
    </xf>
    <xf numFmtId="166" fontId="1" fillId="0" borderId="12" xfId="0" applyNumberFormat="1" applyFont="1" applyBorder="1" applyAlignment="1">
      <alignment horizontal="center"/>
    </xf>
    <xf numFmtId="169" fontId="1" fillId="0" borderId="32" xfId="0" applyNumberFormat="1" applyFont="1" applyBorder="1" applyAlignment="1">
      <alignment horizontal="center"/>
    </xf>
    <xf numFmtId="166" fontId="1" fillId="0" borderId="32" xfId="0" applyNumberFormat="1" applyFont="1" applyBorder="1" applyAlignment="1">
      <alignment horizontal="center"/>
    </xf>
    <xf numFmtId="166" fontId="2" fillId="0" borderId="33" xfId="0" applyNumberFormat="1" applyFont="1" applyBorder="1" applyAlignment="1">
      <alignment horizontal="center"/>
    </xf>
    <xf numFmtId="0" fontId="9" fillId="2" borderId="8" xfId="0" applyFont="1" applyFill="1" applyBorder="1" applyAlignment="1">
      <alignment horizontal="left" vertical="center"/>
    </xf>
    <xf numFmtId="3" fontId="1" fillId="0" borderId="11" xfId="0" applyNumberFormat="1" applyFont="1" applyBorder="1" applyAlignment="1">
      <alignment horizontal="left" vertical="center"/>
    </xf>
    <xf numFmtId="3" fontId="1" fillId="0" borderId="0" xfId="0" applyNumberFormat="1" applyFont="1" applyAlignment="1">
      <alignment horizontal="left" vertical="center"/>
    </xf>
    <xf numFmtId="3" fontId="1" fillId="6" borderId="3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5" fillId="0" borderId="0" xfId="0" applyFont="1" applyAlignment="1">
      <alignment wrapText="1"/>
    </xf>
    <xf numFmtId="0" fontId="0" fillId="0" borderId="0" xfId="0"/>
    <xf numFmtId="0" fontId="1" fillId="0" borderId="0" xfId="0" applyFont="1" applyAlignment="1">
      <alignment horizontal="left" vertical="top" wrapText="1"/>
    </xf>
    <xf numFmtId="0" fontId="8" fillId="4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2" fillId="2" borderId="4" xfId="0" applyFont="1" applyFill="1" applyBorder="1" applyAlignment="1">
      <alignment horizontal="right" wrapText="1"/>
    </xf>
    <xf numFmtId="0" fontId="3" fillId="0" borderId="17" xfId="0" applyFont="1" applyBorder="1"/>
    <xf numFmtId="0" fontId="6" fillId="6" borderId="24" xfId="0" applyFont="1" applyFill="1" applyBorder="1" applyAlignment="1">
      <alignment horizontal="center"/>
    </xf>
    <xf numFmtId="0" fontId="3" fillId="0" borderId="25" xfId="0" applyFont="1" applyBorder="1"/>
    <xf numFmtId="0" fontId="3" fillId="0" borderId="26" xfId="0" applyFont="1" applyBorder="1"/>
    <xf numFmtId="0" fontId="0" fillId="0" borderId="0" xfId="0" applyAlignment="1">
      <alignment horizontal="left" vertical="top"/>
    </xf>
    <xf numFmtId="0" fontId="12" fillId="6" borderId="24" xfId="0" applyFont="1" applyFill="1" applyBorder="1" applyAlignment="1">
      <alignment horizontal="center"/>
    </xf>
    <xf numFmtId="0" fontId="13" fillId="0" borderId="25" xfId="0" applyFont="1" applyBorder="1"/>
    <xf numFmtId="0" fontId="13" fillId="0" borderId="26" xfId="0" applyFont="1" applyBorder="1"/>
    <xf numFmtId="0" fontId="8" fillId="7" borderId="20" xfId="0" applyFont="1" applyFill="1" applyBorder="1" applyAlignment="1">
      <alignment horizontal="center"/>
    </xf>
    <xf numFmtId="0" fontId="3" fillId="0" borderId="21" xfId="0" applyFont="1" applyBorder="1"/>
    <xf numFmtId="0" fontId="3" fillId="0" borderId="22" xfId="0" applyFont="1" applyBorder="1"/>
    <xf numFmtId="0" fontId="2" fillId="6" borderId="24" xfId="0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1" fillId="4" borderId="20" xfId="0" applyFont="1" applyFill="1" applyBorder="1" applyAlignment="1">
      <alignment horizontal="center"/>
    </xf>
    <xf numFmtId="0" fontId="3" fillId="0" borderId="35" xfId="0" applyFont="1" applyBorder="1"/>
    <xf numFmtId="168" fontId="1" fillId="0" borderId="0" xfId="0" applyNumberFormat="1" applyFont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14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Logistic function Benefit</c:v>
          </c:tx>
          <c:spPr>
            <a:ln w="3810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'frac benefit graph data'!$A$3:$A$23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'frac benefit graph data'!$B$3:$B$23</c:f>
              <c:numCache>
                <c:formatCode>0.00%</c:formatCode>
                <c:ptCount val="21"/>
                <c:pt idx="0">
                  <c:v>0</c:v>
                </c:pt>
                <c:pt idx="1">
                  <c:v>1.098694263059318E-2</c:v>
                </c:pt>
                <c:pt idx="2">
                  <c:v>1.7986209962091559E-2</c:v>
                </c:pt>
                <c:pt idx="3">
                  <c:v>2.9312230751356319E-2</c:v>
                </c:pt>
                <c:pt idx="4">
                  <c:v>4.7425873177566781E-2</c:v>
                </c:pt>
                <c:pt idx="5">
                  <c:v>7.5858180021243546E-2</c:v>
                </c:pt>
                <c:pt idx="6">
                  <c:v>0.11920292202211755</c:v>
                </c:pt>
                <c:pt idx="7">
                  <c:v>0.18242552380635635</c:v>
                </c:pt>
                <c:pt idx="8">
                  <c:v>0.2689414213699951</c:v>
                </c:pt>
                <c:pt idx="9">
                  <c:v>0.37754066879814541</c:v>
                </c:pt>
                <c:pt idx="10">
                  <c:v>0.5</c:v>
                </c:pt>
                <c:pt idx="11">
                  <c:v>0.6224593312018547</c:v>
                </c:pt>
                <c:pt idx="12">
                  <c:v>0.7310585786300049</c:v>
                </c:pt>
                <c:pt idx="13">
                  <c:v>0.81757447619364365</c:v>
                </c:pt>
                <c:pt idx="14">
                  <c:v>0.88079707797788231</c:v>
                </c:pt>
                <c:pt idx="15">
                  <c:v>0.92414181997875655</c:v>
                </c:pt>
                <c:pt idx="16">
                  <c:v>0.95257412682243336</c:v>
                </c:pt>
                <c:pt idx="17">
                  <c:v>0.97068776924864364</c:v>
                </c:pt>
                <c:pt idx="18">
                  <c:v>0.98201379003790845</c:v>
                </c:pt>
                <c:pt idx="19">
                  <c:v>0.98901305736940681</c:v>
                </c:pt>
                <c:pt idx="20">
                  <c:v>0.99330714907571527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64-4A23-A8C7-76B396C36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9695434"/>
        <c:axId val="662776157"/>
      </c:lineChart>
      <c:catAx>
        <c:axId val="44969543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2000" b="0" i="0">
                    <a:solidFill>
                      <a:srgbClr val="000000"/>
                    </a:solidFill>
                    <a:latin typeface="Arial"/>
                  </a:defRPr>
                </a:pPr>
                <a:r>
                  <a:rPr lang="cs-CZ" sz="2000" b="0" i="0">
                    <a:solidFill>
                      <a:srgbClr val="000000"/>
                    </a:solidFill>
                    <a:latin typeface="Arial"/>
                  </a:rPr>
                  <a:t>Úroveň adopce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 lvl="0">
              <a:defRPr sz="2000" b="0" i="0">
                <a:solidFill>
                  <a:srgbClr val="000000"/>
                </a:solidFill>
                <a:latin typeface="Arial"/>
              </a:defRPr>
            </a:pPr>
            <a:endParaRPr lang="cs-CZ"/>
          </a:p>
        </c:txPr>
        <c:crossAx val="662776157"/>
        <c:crosses val="autoZero"/>
        <c:auto val="1"/>
        <c:lblAlgn val="ctr"/>
        <c:lblOffset val="100"/>
        <c:noMultiLvlLbl val="1"/>
      </c:catAx>
      <c:valAx>
        <c:axId val="662776157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0" i="0">
                    <a:solidFill>
                      <a:srgbClr val="000000"/>
                    </a:solidFill>
                    <a:latin typeface="Arial"/>
                  </a:defRPr>
                </a:pPr>
                <a:r>
                  <a:rPr lang="cs-CZ" sz="2000" b="0" i="0">
                    <a:solidFill>
                      <a:srgbClr val="000000"/>
                    </a:solidFill>
                    <a:latin typeface="Arial"/>
                  </a:rPr>
                  <a:t>Přínos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2000" b="0" i="0">
                <a:solidFill>
                  <a:srgbClr val="000000"/>
                </a:solidFill>
                <a:latin typeface="Arial"/>
              </a:defRPr>
            </a:pPr>
            <a:endParaRPr lang="cs-CZ"/>
          </a:p>
        </c:txPr>
        <c:crossAx val="449695434"/>
        <c:crosses val="autoZero"/>
        <c:crossBetween val="between"/>
        <c:majorUnit val="0.2"/>
      </c:valAx>
    </c:plotArea>
    <c:plotVisOnly val="1"/>
    <c:dispBlanksAs val="zero"/>
    <c:showDLblsOverMax val="1"/>
  </c:chart>
  <c:printSettings>
    <c:headerFooter/>
    <c:pageMargins b="0.78740157499999996" l="0.7" r="0.7" t="0.78740157499999996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54</xdr:row>
      <xdr:rowOff>19050</xdr:rowOff>
    </xdr:from>
    <xdr:ext cx="10239375" cy="7562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5838" y="0"/>
          <a:ext cx="10220325" cy="756000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*1 Průměr za roky 2020-2022, údaje o autorstvích jsou primárně převzaty z databáze RIV (Rejstřík informací o výsledcích), která je součástí Informačního systému VaVaI (IS VaVaI). IS VaVaI je veřejně přístupná databáze výzkumu, experimentálního vývoje a inovací financovaných z veřejných prostředků. Údaje jsou brány z výkazů výzkumné činnosti institucí a zahrnují publikace, které jsou podpořeny českými poskytovateli financí. Více informací naleznete na https://www.isvavai.cz/.  Data rozšířená o databázi Digital Science Dimensions (https://www.dimensions.ai/), která byla použita ke zjištění počtu autorství u publikací z českých institucí, o nichž bylo známo, že jsou financovány jinými než českými poskytovateli financí.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60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*2 Průměr za roky 2020-2022, údaje o českých výzkumných grantech vypsaných českými agenturami jsou převzaty z databáz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e Centrální Evidence Projektů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(CEP), která je součástí systému IS VaVaI, doplněné o databázi Digital Science, Dimensions (https://www.dimensions.ai/) , která zahrnuje granty vypsané Evropskou unií. Dimensions zahrnuje granty, které jsou obsaženy v databázi CORDIS (https://cordis.europa.eu/projects), a v řadu dalších zdrojů. Více informací o databázi Dimensions naleznete zde: </a:t>
          </a:r>
          <a:r>
            <a:rPr lang="en-US" sz="1000">
              <a:latin typeface="Calibri"/>
              <a:ea typeface="Calibri"/>
              <a:cs typeface="Calibri"/>
              <a:sym typeface="Calibri"/>
            </a:rPr>
            <a:t> Daniel W. Hook, SImon J. Porter a Christian Herzog, “Dimensions: Building Context for Search and Evaluation”, </a:t>
          </a:r>
          <a:r>
            <a:rPr lang="en-US" sz="1000" i="1">
              <a:latin typeface="Calibri"/>
              <a:ea typeface="Calibri"/>
              <a:cs typeface="Calibri"/>
              <a:sym typeface="Calibri"/>
            </a:rPr>
            <a:t>Frontiers in Research Metrics and Analytics</a:t>
          </a:r>
          <a:r>
            <a:rPr lang="en-US" sz="1000">
              <a:latin typeface="Calibri"/>
              <a:ea typeface="Calibri"/>
              <a:cs typeface="Calibri"/>
              <a:sym typeface="Calibri"/>
            </a:rPr>
            <a:t>, č. 3 (23.8. 2018), https://doi.org/10.3389/frma.2018.00023.</a:t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*3 Na základě odhadu počtu projektů ve Spojeném království (https://doi.org/10.5281/zenodo.4772627) podle údajů OECD: https://data.oecd.org/rd/gross-domestic-spending-on-r-d.htm.</a:t>
          </a:r>
          <a:endParaRPr sz="1100">
            <a:solidFill>
              <a:srgbClr val="C55A1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*4 Štěpánka Řandová, ‘Pojistné na zdravotní pojištění a sociální zabezpečení’, Odborový svaz zdravotnictví a sociální péče ČR. 19. dubna 2024.[Online].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Citováno 12. 11.  2024.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Dostupné na: https://www.zdravotnickeodbory.cz/aktuality/pojistne-na-zdravotni-pojisteni-a-socialni-zabezpeceni-u-zamestnancu/.</a:t>
          </a:r>
          <a:endParaRPr sz="1100">
            <a:solidFill>
              <a:srgbClr val="C55A1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*5 Průměr na základě následujících programů: TAČR 20% (https://www.tacr.cz/dokums_raw/11_08_15_faq_3.pdf), GAČR 20% (https://gacr.cz/download-attachment/53172), CARDS 15% (https://www.techlib.cz/default/files/download/id/87565/charta-ips-cards.pdf), HORIZONT 25% (https://webgate.ec.europa.eu/funding-tenders-opportunities/pages/viewpage.action?pageId=34471953).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*6 Odborní pracovníci v administrativě a správě (ISCO 3343). Mzdy na základě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Informačního systému o průměrném výdělku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(ISPV): https://www.ispv.cz/cz/Vysledky-setreni/Aktualni.aspx.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*7 Učitelé na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vysokých a vyšších odborných 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školách (ISCO 2310).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Mzdy 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na základě Informačního systému o průměrném výdělku (ISPV): https://www.ispv.cz/cz/Vysledky-setreni/Aktualni.aspx.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*8 252 pracovních dnů v Česku v roce 2024 bez 20 dnů dovolené za kalendářní rok.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*9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Josh Brown, Phill Jones,  Alice Meadows a Fiona Murphy. Incentives to invest in identifiers: A cost-benefit analysis of persistent identifiers in Australian research systems [Internet]. Zenodo; 30. září 2022. Dostupné z: https://doi.org/10.5281/zenodo.7100578.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*10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 Mona Hide Klausen. “Even Minor Integrations Can Deliver Great Value – A Case Study.” </a:t>
          </a:r>
          <a:r>
            <a:rPr lang="en-US" sz="1100" i="1">
              <a:latin typeface="Calibri"/>
              <a:ea typeface="Calibri"/>
              <a:cs typeface="Calibri"/>
              <a:sym typeface="Calibri"/>
            </a:rPr>
            <a:t>Procedia Computer Science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106 (2017): 153–159. https://doi.org/10.1016/j.procs.2017.03.011.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*11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Rob 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J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ohnson, Helen Henderson, Hazel Woodward, Institutional ORCID Implementation And Cost Benefit Analysis Report [Internet]. Zenodo; červenec 2015. 2024. Dostupné z: https://doi.org/10.5281/zenodo.1445290.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*12 Průměr z: “Specialisté v oblasti reklamy a marketingu, průzkumu trhu” (ISCO 2431), “Systémoví analytici” (ISCO 2511), “Programátoři počítačových aplikací specialisté” (ISCO 2514), “Specialisté v oblasti testování softwaru,příbuzní pracovníci” (ISCO 2519), “Systémoví administrátoři, správci počítačových sítí”(ISCO 2522), “Podnikoví právníci, ostatní specialisté v oblasti práva” (ISCO 2619), “Specialisté v knihovnách a příbuzných oborech” (ISCO 2622). Mzda na základě průměrného výdělku v informačním systému (ISPV): https://www.ispv.cz/cz/Vysledky-setreni/Aktualni.aspx.</a:t>
          </a:r>
          <a:endParaRPr sz="1100">
            <a:solidFill>
              <a:srgbClr val="C55A1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*13 Na základě počtu institucí, které mohou být podpořeny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projektem 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CARDS.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*14 Ne všechny implementace PID musí být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obousměrnou 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integrací pro čtení a zápis (např. instituce nebudou muset zapisovat do záznamů DOI grantů), budou také existovat určité úspory z rozsahu, které přinese spojení vzdělávacího úsilí a zkušenost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i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získan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é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z předchozích integrací. Proto si implementace pěti prioritních PID vyžádá méně zdrojů než pětinásobek nákladů na jednu implementaci.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*15 Pomoc ze strany centrální podpůrné služby PID výrazně sníží obtížnost při zavádění na institucionální úrovni, a to prostřednictvím technické podpory, sdílení osvědčených postupů a dokumentace i dalších úspor z rozsahu.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*16 Rob Johnson, Helen Henderson, Hazel Woodward, Institutional ORCID Implementation And Cost Benefit Analysis Report [Internet]. Zenodo; červenec 2015. Dostupné z: https://doi.org/10.5281/zenodo.1445290.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*17 Roční členský poplatek DataCite převzatý ze stránky </a:t>
          </a:r>
          <a:r>
            <a:rPr lang="en-US" sz="1100">
              <a:latin typeface="Calibri"/>
              <a:ea typeface="Calibri"/>
              <a:cs typeface="Calibri"/>
              <a:sym typeface="Calibri"/>
            </a:rPr>
            <a:t>“DataCite Fee Model”</a:t>
          </a: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na webových stránkách DataCite: https://datacite.org/fee-model/.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*18 Náklady na členství v ORCID pro "malé neziskové a vládní organizace s ročními příjmy nebo finančními prostředky nižšími než 200 milionů USD" převzato ze stránky “Membership” na webových stránkách ORCID https://info.orcid.org/membership/.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*19 Seznam členů konsorcia ORCID naleznete zde: https://identifikatory.cz/cs/sluzby/nc-orcid/.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*20 Seznam členů konsorcia DataCite naleznete zde: https://identifikatory.cz/cs/sluzby/nc-doi/.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*21 Roční členský poplatek pro konsorcia za instituci pro standardní úroveň členství (10 milionů USD - 1 miliarda USD) pro konsorcia o velikosti 20 až 35 členů, což odráží současnou velikost konsorcia. https://info.orcid.org/membership.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60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*22 Směnné kurzy CZK ve 4. čtvrtletí roku 2024.</a:t>
          </a:r>
          <a:endParaRPr sz="11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60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*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23 Provozní náklady v rámci projektu CARDS: vnitřní zdroje NTK.</a:t>
          </a:r>
          <a:endParaRPr sz="14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114300</xdr:rowOff>
    </xdr:from>
    <xdr:ext cx="9525000" cy="5695950"/>
    <xdr:graphicFrame macro="">
      <xdr:nvGraphicFramePr>
        <xdr:cNvPr id="632604120" name="Chart 1" title="Chart">
          <a:extLst>
            <a:ext uri="{FF2B5EF4-FFF2-40B4-BE49-F238E27FC236}">
              <a16:creationId xmlns:a16="http://schemas.microsoft.com/office/drawing/2014/main" id="{00000000-0008-0000-0600-0000D8C5B4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5</xdr:col>
      <xdr:colOff>49530</xdr:colOff>
      <xdr:row>14</xdr:row>
      <xdr:rowOff>41910</xdr:rowOff>
    </xdr:from>
    <xdr:ext cx="3733800" cy="762000"/>
    <xdr:pic>
      <xdr:nvPicPr>
        <xdr:cNvPr id="2" name="image1.png" title="Obrázek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168390" y="3585210"/>
          <a:ext cx="3733800" cy="7620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135255</xdr:colOff>
      <xdr:row>17</xdr:row>
      <xdr:rowOff>127635</xdr:rowOff>
    </xdr:from>
    <xdr:ext cx="3562350" cy="1114425"/>
    <xdr:pic>
      <xdr:nvPicPr>
        <xdr:cNvPr id="3" name="image2.png" title="Obrázek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254115" y="4379595"/>
          <a:ext cx="3562350" cy="11144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F9" sqref="F9"/>
    </sheetView>
  </sheetViews>
  <sheetFormatPr defaultColWidth="11.1640625" defaultRowHeight="15" customHeight="1" x14ac:dyDescent="0.35"/>
  <cols>
    <col min="1" max="1" width="5" customWidth="1"/>
    <col min="2" max="2" width="80.6640625" customWidth="1"/>
    <col min="3" max="3" width="16.83203125" customWidth="1"/>
    <col min="4" max="4" width="3.6640625" customWidth="1"/>
    <col min="5" max="24" width="10.4140625" customWidth="1"/>
  </cols>
  <sheetData>
    <row r="1" spans="1:26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649999999999999" customHeight="1" x14ac:dyDescent="0.35">
      <c r="A2" s="1"/>
      <c r="B2" s="135" t="s">
        <v>0</v>
      </c>
      <c r="C2" s="136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649999999999999" customHeight="1" x14ac:dyDescent="0.35">
      <c r="A3" s="1"/>
      <c r="B3" s="1" t="s">
        <v>1</v>
      </c>
      <c r="C3" s="3">
        <v>148992</v>
      </c>
      <c r="D3" s="1" t="s">
        <v>2</v>
      </c>
      <c r="E3" s="1"/>
      <c r="F3" s="1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649999999999999" customHeight="1" x14ac:dyDescent="0.35">
      <c r="A4" s="1"/>
      <c r="B4" s="1" t="s">
        <v>3</v>
      </c>
      <c r="C4" s="3">
        <v>2024</v>
      </c>
      <c r="D4" s="1" t="s">
        <v>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649999999999999" customHeight="1" x14ac:dyDescent="0.35">
      <c r="A5" s="1"/>
      <c r="B5" s="1" t="s">
        <v>5</v>
      </c>
      <c r="C5" s="4">
        <v>84219355900</v>
      </c>
      <c r="D5" s="1" t="s">
        <v>6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649999999999999" customHeight="1" x14ac:dyDescent="0.35">
      <c r="A6" s="1"/>
      <c r="B6" s="1" t="s">
        <v>7</v>
      </c>
      <c r="C6" s="3">
        <v>50000</v>
      </c>
      <c r="D6" s="1" t="s">
        <v>6</v>
      </c>
      <c r="E6" s="1"/>
      <c r="F6" s="1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649999999999999" customHeight="1" x14ac:dyDescent="0.35">
      <c r="A7" s="1"/>
      <c r="B7" s="1" t="s">
        <v>8</v>
      </c>
      <c r="C7" s="4">
        <v>8007914134.3999996</v>
      </c>
      <c r="D7" s="1" t="s">
        <v>6</v>
      </c>
      <c r="E7" s="1"/>
      <c r="F7" s="1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649999999999999" customHeight="1" x14ac:dyDescent="0.35">
      <c r="A8" s="1"/>
      <c r="B8" s="1" t="s">
        <v>9</v>
      </c>
      <c r="C8" s="3">
        <f>C6*(C7/C5)</f>
        <v>4754.2005331342125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649999999999999" customHeight="1" x14ac:dyDescent="0.35">
      <c r="A9" s="1"/>
      <c r="B9" s="1"/>
      <c r="C9" s="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649999999999999" customHeight="1" x14ac:dyDescent="0.35">
      <c r="A10" s="1"/>
      <c r="B10" s="135" t="s">
        <v>10</v>
      </c>
      <c r="C10" s="136"/>
      <c r="D10" s="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.649999999999999" customHeight="1" x14ac:dyDescent="0.35">
      <c r="A11" s="1"/>
      <c r="B11" s="1" t="s">
        <v>11</v>
      </c>
      <c r="C11" s="6">
        <v>0.33800000000000002</v>
      </c>
      <c r="D11" s="1" t="s">
        <v>12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649999999999999" customHeight="1" x14ac:dyDescent="0.35">
      <c r="A12" s="1"/>
      <c r="B12" s="1" t="s">
        <v>13</v>
      </c>
      <c r="C12" s="7">
        <v>0.2</v>
      </c>
      <c r="D12" s="1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649999999999999" customHeight="1" x14ac:dyDescent="0.35">
      <c r="A13" s="1"/>
      <c r="B13" s="1"/>
      <c r="C13" s="3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649999999999999" customHeight="1" x14ac:dyDescent="0.35">
      <c r="A14" s="1"/>
      <c r="B14" s="135" t="s">
        <v>15</v>
      </c>
      <c r="C14" s="13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649999999999999" customHeight="1" x14ac:dyDescent="0.35">
      <c r="A15" s="1"/>
      <c r="B15" s="1" t="s">
        <v>16</v>
      </c>
      <c r="C15" s="8">
        <v>595004</v>
      </c>
      <c r="D15" s="1" t="s">
        <v>17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649999999999999" customHeight="1" x14ac:dyDescent="0.35">
      <c r="A16" s="1"/>
      <c r="B16" s="1" t="s">
        <v>18</v>
      </c>
      <c r="C16" s="8">
        <v>724768</v>
      </c>
      <c r="D16" s="1" t="s">
        <v>19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649999999999999" customHeight="1" x14ac:dyDescent="0.35">
      <c r="A17" s="1"/>
      <c r="B17" s="1" t="s">
        <v>20</v>
      </c>
      <c r="C17" s="9">
        <v>232</v>
      </c>
      <c r="D17" s="1" t="s">
        <v>21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649999999999999" customHeight="1" x14ac:dyDescent="0.35">
      <c r="A18" s="1"/>
      <c r="B18" s="1" t="s">
        <v>22</v>
      </c>
      <c r="C18" s="9">
        <v>8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.649999999999999" customHeight="1" x14ac:dyDescent="0.35">
      <c r="A19" s="1"/>
      <c r="B19" s="1" t="s">
        <v>23</v>
      </c>
      <c r="C19" s="3">
        <f>C17*C18*60</f>
        <v>111360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649999999999999" customHeight="1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649999999999999" customHeight="1" x14ac:dyDescent="0.35">
      <c r="A21" s="1"/>
      <c r="B21" s="135" t="s">
        <v>24</v>
      </c>
      <c r="C21" s="136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649999999999999" customHeight="1" x14ac:dyDescent="0.35">
      <c r="A22" s="1"/>
      <c r="B22" s="10" t="s">
        <v>25</v>
      </c>
      <c r="C22" s="11">
        <v>3.1</v>
      </c>
      <c r="D22" s="1" t="s">
        <v>26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.649999999999999" customHeight="1" x14ac:dyDescent="0.35">
      <c r="A23" s="1"/>
      <c r="B23" s="10" t="s">
        <v>27</v>
      </c>
      <c r="C23" s="11">
        <v>3.25</v>
      </c>
      <c r="D23" s="1" t="s">
        <v>26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.649999999999999" customHeight="1" x14ac:dyDescent="0.35">
      <c r="A24" s="1"/>
      <c r="B24" s="12" t="s">
        <v>28</v>
      </c>
      <c r="C24" s="11">
        <v>6</v>
      </c>
      <c r="D24" s="1" t="s">
        <v>26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649999999999999" customHeight="1" x14ac:dyDescent="0.35">
      <c r="A25" s="1"/>
      <c r="B25" s="10" t="s">
        <v>29</v>
      </c>
      <c r="C25" s="11">
        <v>6.73</v>
      </c>
      <c r="D25" s="1" t="s">
        <v>30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649999999999999" customHeight="1" x14ac:dyDescent="0.35">
      <c r="A26" s="1"/>
      <c r="B26" s="10" t="s">
        <v>31</v>
      </c>
      <c r="C26" s="11">
        <v>10</v>
      </c>
      <c r="D26" s="1" t="s">
        <v>32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649999999999999" customHeight="1" x14ac:dyDescent="0.35">
      <c r="A27" s="1"/>
      <c r="B27" s="10"/>
      <c r="C27" s="1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649999999999999" customHeight="1" x14ac:dyDescent="0.35">
      <c r="A28" s="1"/>
      <c r="B28" s="135" t="s">
        <v>33</v>
      </c>
      <c r="C28" s="136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649999999999999" customHeight="1" x14ac:dyDescent="0.35">
      <c r="A29" s="1"/>
      <c r="B29" s="13" t="s">
        <v>34</v>
      </c>
      <c r="C29" s="8">
        <v>963972</v>
      </c>
      <c r="D29" s="1" t="s">
        <v>35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649999999999999" customHeight="1" x14ac:dyDescent="0.35">
      <c r="A30" s="1"/>
      <c r="B30" s="13" t="s">
        <v>36</v>
      </c>
      <c r="C30" s="9">
        <v>110</v>
      </c>
      <c r="D30" s="1" t="s">
        <v>37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649999999999999" customHeight="1" x14ac:dyDescent="0.35">
      <c r="A31" s="1"/>
      <c r="B31" s="13" t="s">
        <v>38</v>
      </c>
      <c r="C31" s="9">
        <v>4</v>
      </c>
      <c r="D31" s="1" t="s">
        <v>39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649999999999999" customHeight="1" x14ac:dyDescent="0.35">
      <c r="A32" s="1"/>
      <c r="B32" s="1" t="s">
        <v>40</v>
      </c>
      <c r="C32" s="1">
        <v>2</v>
      </c>
      <c r="D32" s="1" t="s">
        <v>41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649999999999999" customHeight="1" x14ac:dyDescent="0.35">
      <c r="A33" s="1"/>
      <c r="B33" s="1" t="s">
        <v>42</v>
      </c>
      <c r="C33" s="1">
        <v>40</v>
      </c>
      <c r="D33" s="1" t="s">
        <v>43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649999999999999" customHeight="1" x14ac:dyDescent="0.35">
      <c r="A34" s="1"/>
      <c r="B34" s="1" t="s">
        <v>44</v>
      </c>
      <c r="C34" s="1">
        <v>5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.649999999999999" customHeight="1" x14ac:dyDescent="0.35">
      <c r="A35" s="1"/>
      <c r="B35" s="1"/>
      <c r="C35" s="1"/>
      <c r="D35" s="1"/>
      <c r="E35" s="1"/>
      <c r="F35" s="1"/>
      <c r="G35" s="1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649999999999999" customHeight="1" x14ac:dyDescent="0.35">
      <c r="A36" s="1"/>
      <c r="B36" s="135" t="s">
        <v>45</v>
      </c>
      <c r="C36" s="136"/>
      <c r="D36" s="1"/>
      <c r="E36" s="1"/>
      <c r="F36" s="1"/>
      <c r="G36" s="1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649999999999999" customHeight="1" x14ac:dyDescent="0.35">
      <c r="A37" s="1"/>
      <c r="B37" s="1" t="s">
        <v>46</v>
      </c>
      <c r="C37" s="15">
        <v>2000</v>
      </c>
      <c r="D37" s="1" t="s">
        <v>47</v>
      </c>
      <c r="E37" s="1"/>
      <c r="F37" s="1"/>
      <c r="G37" s="1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649999999999999" customHeight="1" x14ac:dyDescent="0.35">
      <c r="A38" s="1"/>
      <c r="B38" s="1" t="s">
        <v>48</v>
      </c>
      <c r="C38" s="16">
        <v>9000</v>
      </c>
      <c r="D38" s="1" t="s">
        <v>49</v>
      </c>
      <c r="E38" s="1"/>
      <c r="F38" s="1"/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649999999999999" customHeight="1" x14ac:dyDescent="0.35">
      <c r="A39" s="1"/>
      <c r="B39" s="1" t="s">
        <v>50</v>
      </c>
      <c r="C39" s="9">
        <v>11</v>
      </c>
      <c r="D39" s="1" t="s">
        <v>51</v>
      </c>
      <c r="E39" s="1"/>
      <c r="F39" s="1"/>
      <c r="G39" s="1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649999999999999" customHeight="1" x14ac:dyDescent="0.35">
      <c r="A40" s="1"/>
      <c r="B40" s="1" t="s">
        <v>52</v>
      </c>
      <c r="C40" s="9">
        <v>24</v>
      </c>
      <c r="D40" s="1" t="s">
        <v>53</v>
      </c>
      <c r="E40" s="1"/>
      <c r="F40" s="1"/>
      <c r="G40" s="1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649999999999999" customHeight="1" x14ac:dyDescent="0.35">
      <c r="A41" s="1"/>
      <c r="B41" s="1" t="s">
        <v>54</v>
      </c>
      <c r="C41" s="17">
        <v>2000</v>
      </c>
      <c r="D41" s="1" t="s">
        <v>47</v>
      </c>
      <c r="E41" s="1"/>
      <c r="F41" s="1"/>
      <c r="G41" s="1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649999999999999" customHeight="1" x14ac:dyDescent="0.35">
      <c r="A42" s="1"/>
      <c r="B42" s="1" t="s">
        <v>55</v>
      </c>
      <c r="C42" s="16">
        <v>4380</v>
      </c>
      <c r="D42" s="1" t="s">
        <v>56</v>
      </c>
      <c r="E42" s="1"/>
      <c r="F42" s="1"/>
      <c r="G42" s="1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649999999999999" customHeight="1" x14ac:dyDescent="0.35">
      <c r="A43" s="1"/>
      <c r="B43" s="1" t="s">
        <v>57</v>
      </c>
      <c r="C43" s="9">
        <v>25</v>
      </c>
      <c r="D43" s="1" t="s">
        <v>58</v>
      </c>
      <c r="E43" s="1"/>
      <c r="F43" s="1"/>
      <c r="G43" s="1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649999999999999" customHeight="1" x14ac:dyDescent="0.35">
      <c r="A44" s="1"/>
      <c r="B44" s="1" t="s">
        <v>59</v>
      </c>
      <c r="C44" s="9">
        <v>23</v>
      </c>
      <c r="D44" s="1" t="s">
        <v>58</v>
      </c>
      <c r="E44" s="1"/>
      <c r="F44" s="1"/>
      <c r="G44" s="1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649999999999999" customHeight="1" x14ac:dyDescent="0.35">
      <c r="A45" s="1"/>
      <c r="B45" s="1"/>
      <c r="C45" s="1"/>
      <c r="D45" s="1"/>
      <c r="E45" s="1"/>
      <c r="F45" s="1"/>
      <c r="G45" s="1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649999999999999" customHeight="1" x14ac:dyDescent="0.35">
      <c r="A46" s="1"/>
      <c r="B46" s="135" t="s">
        <v>60</v>
      </c>
      <c r="C46" s="136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649999999999999" customHeight="1" x14ac:dyDescent="0.35">
      <c r="A47" s="1"/>
      <c r="B47" s="1" t="s">
        <v>61</v>
      </c>
      <c r="C47" s="18">
        <v>1128000</v>
      </c>
      <c r="D47" s="1" t="s">
        <v>62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649999999999999" customHeight="1" x14ac:dyDescent="0.35">
      <c r="A48" s="1"/>
      <c r="B48" s="1" t="s">
        <v>63</v>
      </c>
      <c r="C48" s="18">
        <v>793200</v>
      </c>
      <c r="D48" s="1" t="s">
        <v>62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649999999999999" customHeight="1" x14ac:dyDescent="0.35">
      <c r="A49" s="1"/>
      <c r="B49" s="1" t="s">
        <v>64</v>
      </c>
      <c r="C49" s="18">
        <v>624000</v>
      </c>
      <c r="D49" s="1" t="s">
        <v>62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649999999999999" customHeight="1" x14ac:dyDescent="0.35">
      <c r="A50" s="1"/>
      <c r="B50" s="1" t="s">
        <v>65</v>
      </c>
      <c r="C50" s="18">
        <v>669000</v>
      </c>
      <c r="D50" s="1" t="s">
        <v>62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649999999999999" customHeight="1" x14ac:dyDescent="0.35">
      <c r="A51" s="1"/>
      <c r="B51" s="1" t="s">
        <v>66</v>
      </c>
      <c r="C51" s="7">
        <v>0.15</v>
      </c>
      <c r="D51" s="1" t="s">
        <v>62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649999999999999" customHeight="1" x14ac:dyDescent="0.35">
      <c r="A52" s="1"/>
      <c r="B52" s="1" t="s">
        <v>67</v>
      </c>
      <c r="C52" s="18">
        <v>500000</v>
      </c>
      <c r="D52" s="1" t="s">
        <v>62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408.75" customHeight="1" x14ac:dyDescent="0.35">
      <c r="A55" s="19"/>
      <c r="B55" s="137"/>
      <c r="C55" s="138"/>
      <c r="D55" s="138"/>
      <c r="E55" s="20"/>
      <c r="F55" s="20"/>
      <c r="G55" s="20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5.75" customHeight="1" x14ac:dyDescent="0.35">
      <c r="A56" s="1"/>
      <c r="B56" s="2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5">
      <c r="A57" s="1"/>
      <c r="B57" s="2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5">
      <c r="A58" s="1"/>
      <c r="B58" s="2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5">
      <c r="A59" s="1"/>
      <c r="B59" s="2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5">
      <c r="A60" s="1"/>
      <c r="B60" s="2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5">
      <c r="A61" s="1"/>
      <c r="B61" s="2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5">
      <c r="A62" s="1"/>
      <c r="B62" s="2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5">
      <c r="A63" s="1"/>
      <c r="B63" s="2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5">
      <c r="A64" s="1"/>
      <c r="B64" s="2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5">
      <c r="A65" s="1"/>
      <c r="B65" s="2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5">
      <c r="A66" s="1"/>
      <c r="B66" s="2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5">
      <c r="A67" s="1"/>
      <c r="B67" s="2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5">
      <c r="A68" s="1"/>
      <c r="B68" s="2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5">
      <c r="A69" s="1"/>
      <c r="B69" s="2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5">
      <c r="A70" s="1"/>
      <c r="B70" s="2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5">
      <c r="A71" s="1"/>
      <c r="B71" s="2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5">
      <c r="A72" s="1"/>
      <c r="B72" s="2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5">
      <c r="A73" s="1"/>
      <c r="B73" s="2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5">
      <c r="A74" s="1"/>
      <c r="B74" s="2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5">
      <c r="A75" s="1"/>
      <c r="B75" s="2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5">
      <c r="A76" s="1"/>
      <c r="B76" s="2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5">
      <c r="A77" s="1"/>
      <c r="B77" s="2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5">
      <c r="A78" s="1"/>
      <c r="B78" s="2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5">
      <c r="A79" s="1"/>
      <c r="B79" s="2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5">
      <c r="A80" s="1"/>
      <c r="B80" s="2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5">
      <c r="A81" s="1"/>
      <c r="B81" s="2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5">
      <c r="A82" s="1"/>
      <c r="B82" s="2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5">
      <c r="A83" s="1"/>
      <c r="B83" s="2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5">
      <c r="A84" s="1"/>
      <c r="B84" s="2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5">
      <c r="A85" s="1"/>
      <c r="B85" s="2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5">
      <c r="A86" s="1"/>
      <c r="B86" s="2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5">
      <c r="A87" s="1"/>
      <c r="B87" s="2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5">
      <c r="A88" s="1"/>
      <c r="B88" s="2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8">
    <mergeCell ref="B36:C36"/>
    <mergeCell ref="B46:C46"/>
    <mergeCell ref="B55:D55"/>
    <mergeCell ref="B2:C2"/>
    <mergeCell ref="B10:C10"/>
    <mergeCell ref="B14:C14"/>
    <mergeCell ref="B21:C21"/>
    <mergeCell ref="B28:C28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>
      <selection activeCell="D15" sqref="D15"/>
    </sheetView>
  </sheetViews>
  <sheetFormatPr defaultColWidth="11.1640625" defaultRowHeight="15" customHeight="1" x14ac:dyDescent="0.35"/>
  <cols>
    <col min="1" max="1" width="5" customWidth="1"/>
    <col min="2" max="2" width="41.6640625" customWidth="1"/>
    <col min="3" max="3" width="13.58203125" customWidth="1"/>
    <col min="4" max="4" width="22.83203125" bestFit="1" customWidth="1"/>
    <col min="5" max="5" width="20.4140625" customWidth="1"/>
    <col min="6" max="6" width="17" bestFit="1" customWidth="1"/>
    <col min="7" max="7" width="16.6640625" customWidth="1"/>
    <col min="8" max="8" width="26.6640625" bestFit="1" customWidth="1"/>
    <col min="9" max="9" width="20.4140625" customWidth="1"/>
    <col min="10" max="10" width="11.83203125" customWidth="1"/>
    <col min="11" max="16" width="10.83203125" customWidth="1"/>
    <col min="17" max="26" width="10.4140625" customWidth="1"/>
  </cols>
  <sheetData>
    <row r="1" spans="1:26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5" x14ac:dyDescent="0.35">
      <c r="A2" s="1"/>
      <c r="B2" s="140" t="s">
        <v>68</v>
      </c>
      <c r="C2" s="141"/>
      <c r="D2" s="141"/>
      <c r="E2" s="141"/>
      <c r="F2" s="141"/>
      <c r="G2" s="141"/>
      <c r="H2" s="141"/>
      <c r="I2" s="14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6.5" x14ac:dyDescent="0.35">
      <c r="A3" s="1"/>
      <c r="B3" s="23"/>
      <c r="C3" s="131" t="s">
        <v>69</v>
      </c>
      <c r="D3" s="24" t="s">
        <v>70</v>
      </c>
      <c r="E3" s="25" t="s">
        <v>71</v>
      </c>
      <c r="F3" s="25" t="s">
        <v>72</v>
      </c>
      <c r="G3" s="25" t="s">
        <v>73</v>
      </c>
      <c r="H3" s="25"/>
      <c r="I3" s="26" t="s">
        <v>74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649999999999999" customHeight="1" x14ac:dyDescent="0.35">
      <c r="A4" s="1"/>
      <c r="B4" s="27" t="s">
        <v>75</v>
      </c>
      <c r="C4" s="132">
        <f>'Vstupní data'!C3</f>
        <v>148992</v>
      </c>
      <c r="D4" s="28">
        <f>'Vstupní data'!$C$22</f>
        <v>3.1</v>
      </c>
      <c r="E4" s="28">
        <f>'Vstupní data'!C25</f>
        <v>6.73</v>
      </c>
      <c r="F4" s="29">
        <f>(C4*D4*E4)/(60*'Vstupní data'!C18)</f>
        <v>6475.8752000000004</v>
      </c>
      <c r="G4" s="30">
        <f>'5) Výpočet mezd'!$G$4</f>
        <v>8.5788292241379303</v>
      </c>
      <c r="H4" s="18" t="s">
        <v>76</v>
      </c>
      <c r="I4" s="31">
        <f>$C$4*$D$4*$E$4*G4</f>
        <v>26666605.160462435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649999999999999" customHeight="1" x14ac:dyDescent="0.35">
      <c r="A5" s="1"/>
      <c r="B5" s="32"/>
      <c r="C5" s="133"/>
      <c r="D5" s="34"/>
      <c r="E5" s="34"/>
      <c r="F5" s="29"/>
      <c r="G5" s="30">
        <f>'5) Výpočet mezd'!$G$5</f>
        <v>10.449780000000001</v>
      </c>
      <c r="H5" s="18" t="s">
        <v>77</v>
      </c>
      <c r="I5" s="31">
        <f>C4*D4*E4*G5</f>
        <v>32482306.150778886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649999999999999" customHeight="1" x14ac:dyDescent="0.35">
      <c r="A6" s="1"/>
      <c r="B6" s="35"/>
      <c r="C6" s="134"/>
      <c r="D6" s="37"/>
      <c r="E6" s="37"/>
      <c r="F6" s="38"/>
      <c r="G6" s="39"/>
      <c r="H6" s="40" t="s">
        <v>78</v>
      </c>
      <c r="I6" s="41">
        <f>AVERAGE(I4:I5)</f>
        <v>29574455.655620661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649999999999999" customHeight="1" x14ac:dyDescent="0.35">
      <c r="A7" s="1"/>
      <c r="B7" s="32" t="s">
        <v>79</v>
      </c>
      <c r="C7" s="133">
        <f>'Vstupní data'!C4</f>
        <v>2024</v>
      </c>
      <c r="D7" s="34">
        <f>'Vstupní data'!$C$23</f>
        <v>3.25</v>
      </c>
      <c r="E7" s="34">
        <f>'Vstupní data'!C26</f>
        <v>10</v>
      </c>
      <c r="F7" s="29">
        <f>(C7*D7*E7)/(60*'Vstupní data'!C18)</f>
        <v>137.04166666666666</v>
      </c>
      <c r="G7" s="42">
        <f>'5) Výpočet mezd'!$G$4</f>
        <v>8.5788292241379303</v>
      </c>
      <c r="H7" s="18" t="s">
        <v>76</v>
      </c>
      <c r="I7" s="31">
        <f>$C$7*$D$7*$E$7*G7</f>
        <v>564315.38636379305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649999999999999" customHeight="1" x14ac:dyDescent="0.35">
      <c r="A8" s="1"/>
      <c r="B8" s="32"/>
      <c r="C8" s="133"/>
      <c r="D8" s="34"/>
      <c r="E8" s="34"/>
      <c r="F8" s="29"/>
      <c r="G8" s="42">
        <f>'5) Výpočet mezd'!$G$5</f>
        <v>10.449780000000001</v>
      </c>
      <c r="H8" s="18" t="s">
        <v>77</v>
      </c>
      <c r="I8" s="31">
        <f>C7*D7*E7*G8</f>
        <v>687386.52840000007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649999999999999" customHeight="1" x14ac:dyDescent="0.35">
      <c r="A9" s="1"/>
      <c r="B9" s="35"/>
      <c r="C9" s="134"/>
      <c r="D9" s="37"/>
      <c r="E9" s="37"/>
      <c r="F9" s="38"/>
      <c r="G9" s="39"/>
      <c r="H9" s="40" t="s">
        <v>78</v>
      </c>
      <c r="I9" s="41">
        <f>AVERAGE(I7:I8)</f>
        <v>625850.95738189656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649999999999999" customHeight="1" x14ac:dyDescent="0.35">
      <c r="A10" s="1"/>
      <c r="B10" s="32" t="s">
        <v>80</v>
      </c>
      <c r="C10" s="133">
        <f>'Vstupní data'!C8</f>
        <v>4754.2005331342125</v>
      </c>
      <c r="D10" s="34">
        <f>'Vstupní data'!$C$24</f>
        <v>6</v>
      </c>
      <c r="E10" s="34">
        <f>'Vstupní data'!C26</f>
        <v>10</v>
      </c>
      <c r="F10" s="29">
        <f>(C10*D10*E10)/(60*'Vstupní data'!C18)</f>
        <v>594.27506664177656</v>
      </c>
      <c r="G10" s="42">
        <f>'5) Výpočet mezd'!$G$4</f>
        <v>8.5788292241379303</v>
      </c>
      <c r="H10" s="18" t="s">
        <v>76</v>
      </c>
      <c r="I10" s="31">
        <f>$C$10*$D$10*$E$10*G10</f>
        <v>2447128.4682638347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.649999999999999" customHeight="1" x14ac:dyDescent="0.35">
      <c r="A11" s="1"/>
      <c r="B11" s="32"/>
      <c r="C11" s="33"/>
      <c r="D11" s="34"/>
      <c r="E11" s="34"/>
      <c r="F11" s="29"/>
      <c r="G11" s="42">
        <f>'5) Výpočet mezd'!$G$5</f>
        <v>10.449780000000001</v>
      </c>
      <c r="H11" s="18" t="s">
        <v>77</v>
      </c>
      <c r="I11" s="31">
        <f>C10*D10*E10*G11</f>
        <v>2980820.978828114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649999999999999" customHeight="1" x14ac:dyDescent="0.35">
      <c r="A12" s="1"/>
      <c r="B12" s="35"/>
      <c r="C12" s="36"/>
      <c r="D12" s="37"/>
      <c r="E12" s="37"/>
      <c r="F12" s="38"/>
      <c r="G12" s="39"/>
      <c r="H12" s="40" t="s">
        <v>78</v>
      </c>
      <c r="I12" s="41">
        <f>AVERAGE(I10:I11)</f>
        <v>2713974.7235459741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5" x14ac:dyDescent="0.35">
      <c r="A13" s="1"/>
      <c r="B13" s="143" t="s">
        <v>81</v>
      </c>
      <c r="C13" s="141"/>
      <c r="D13" s="141"/>
      <c r="E13" s="144"/>
      <c r="F13" s="43">
        <f>SUM(F4:F10)</f>
        <v>7207.1919333084443</v>
      </c>
      <c r="G13" s="44"/>
      <c r="H13" s="45"/>
      <c r="I13" s="46">
        <f>I6+I9+I12</f>
        <v>32914281.33654853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5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 x14ac:dyDescent="0.35">
      <c r="A15" s="1"/>
      <c r="B15" s="1"/>
      <c r="C15" s="1"/>
      <c r="D15" s="47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5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5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" x14ac:dyDescent="0.5500000000000000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" x14ac:dyDescent="0.5500000000000000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" x14ac:dyDescent="0.5500000000000000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5500000000000000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5500000000000000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5500000000000000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5500000000000000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5500000000000000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5500000000000000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5500000000000000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5500000000000000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5500000000000000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48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49"/>
      <c r="K48" s="49"/>
      <c r="L48" s="49"/>
      <c r="M48" s="49"/>
      <c r="N48" s="49"/>
      <c r="O48" s="49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49"/>
      <c r="K49" s="49"/>
      <c r="L49" s="49"/>
      <c r="M49" s="49"/>
      <c r="N49" s="49"/>
      <c r="O49" s="49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39"/>
      <c r="K50" s="138"/>
      <c r="L50" s="138"/>
      <c r="M50" s="138"/>
      <c r="N50" s="138"/>
      <c r="O50" s="138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38"/>
      <c r="K51" s="138"/>
      <c r="L51" s="138"/>
      <c r="M51" s="138"/>
      <c r="N51" s="138"/>
      <c r="O51" s="138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38"/>
      <c r="K52" s="138"/>
      <c r="L52" s="138"/>
      <c r="M52" s="138"/>
      <c r="N52" s="138"/>
      <c r="O52" s="138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39"/>
      <c r="K54" s="138"/>
      <c r="L54" s="138"/>
      <c r="M54" s="138"/>
      <c r="N54" s="138"/>
      <c r="O54" s="138"/>
      <c r="P54" s="138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38"/>
      <c r="K55" s="138"/>
      <c r="L55" s="138"/>
      <c r="M55" s="138"/>
      <c r="N55" s="138"/>
      <c r="O55" s="138"/>
      <c r="P55" s="138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39"/>
      <c r="K57" s="138"/>
      <c r="L57" s="138"/>
      <c r="M57" s="138"/>
      <c r="N57" s="138"/>
      <c r="O57" s="138"/>
      <c r="P57" s="138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38"/>
      <c r="K58" s="138"/>
      <c r="L58" s="138"/>
      <c r="M58" s="138"/>
      <c r="N58" s="138"/>
      <c r="O58" s="138"/>
      <c r="P58" s="138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39"/>
      <c r="K60" s="138"/>
      <c r="L60" s="138"/>
      <c r="M60" s="138"/>
      <c r="N60" s="138"/>
      <c r="O60" s="138"/>
      <c r="P60" s="138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38"/>
      <c r="K61" s="138"/>
      <c r="L61" s="138"/>
      <c r="M61" s="138"/>
      <c r="N61" s="138"/>
      <c r="O61" s="138"/>
      <c r="P61" s="138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5500000000000000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5500000000000000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5500000000000000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5500000000000000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5500000000000000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5500000000000000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5500000000000000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5500000000000000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5500000000000000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5500000000000000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5500000000000000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5500000000000000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5500000000000000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5500000000000000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5500000000000000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5500000000000000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5500000000000000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5500000000000000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5500000000000000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5500000000000000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5500000000000000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5500000000000000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5500000000000000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5500000000000000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5500000000000000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550000000000000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5500000000000000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5500000000000000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5500000000000000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5500000000000000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5500000000000000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5500000000000000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5500000000000000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5500000000000000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5500000000000000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5500000000000000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5500000000000000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5500000000000000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5500000000000000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5500000000000000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5500000000000000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5500000000000000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5500000000000000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5500000000000000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5500000000000000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5500000000000000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5500000000000000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5500000000000000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5500000000000000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5500000000000000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5500000000000000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5500000000000000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5500000000000000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5500000000000000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5500000000000000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5500000000000000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5500000000000000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5500000000000000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5500000000000000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5500000000000000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5500000000000000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5500000000000000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5500000000000000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5500000000000000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5500000000000000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5500000000000000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5500000000000000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5500000000000000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5500000000000000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5500000000000000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5500000000000000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5500000000000000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5500000000000000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5500000000000000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5500000000000000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5500000000000000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5500000000000000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5500000000000000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5500000000000000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5500000000000000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5500000000000000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5500000000000000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5500000000000000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5500000000000000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5500000000000000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5500000000000000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5500000000000000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5500000000000000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5500000000000000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5500000000000000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5500000000000000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5500000000000000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5500000000000000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5500000000000000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5500000000000000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5500000000000000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5500000000000000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5500000000000000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5500000000000000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5500000000000000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5500000000000000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5500000000000000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5500000000000000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5500000000000000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5500000000000000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5500000000000000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5500000000000000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5500000000000000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5500000000000000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5500000000000000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5500000000000000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5500000000000000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5500000000000000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5500000000000000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5500000000000000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5500000000000000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5500000000000000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5500000000000000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5500000000000000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5500000000000000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5500000000000000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5500000000000000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5500000000000000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5500000000000000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5500000000000000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550000000000000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5500000000000000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5500000000000000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5500000000000000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5500000000000000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5500000000000000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5500000000000000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5500000000000000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5500000000000000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5500000000000000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5500000000000000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5500000000000000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5500000000000000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5500000000000000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5500000000000000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5500000000000000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5500000000000000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5500000000000000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5500000000000000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5500000000000000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5500000000000000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5500000000000000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5500000000000000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5500000000000000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5500000000000000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5500000000000000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5500000000000000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5500000000000000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5500000000000000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5500000000000000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5500000000000000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5500000000000000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5500000000000000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5500000000000000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5500000000000000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5500000000000000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5500000000000000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5500000000000000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5500000000000000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5500000000000000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5500000000000000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5500000000000000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5500000000000000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5500000000000000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5500000000000000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5500000000000000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5500000000000000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5500000000000000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5500000000000000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5500000000000000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5500000000000000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5500000000000000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5500000000000000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5500000000000000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5500000000000000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5500000000000000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5500000000000000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5500000000000000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5500000000000000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5500000000000000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5500000000000000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5500000000000000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5500000000000000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5500000000000000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5500000000000000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5500000000000000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5500000000000000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5500000000000000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5500000000000000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5500000000000000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5500000000000000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5500000000000000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5500000000000000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5500000000000000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5500000000000000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5500000000000000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5500000000000000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5500000000000000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5500000000000000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5500000000000000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5500000000000000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5500000000000000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5500000000000000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5500000000000000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5500000000000000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5500000000000000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5500000000000000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5500000000000000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550000000000000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5500000000000000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5500000000000000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5500000000000000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5500000000000000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5500000000000000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5500000000000000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5500000000000000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5500000000000000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5500000000000000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5500000000000000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5500000000000000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5500000000000000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5500000000000000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5500000000000000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5500000000000000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5500000000000000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5500000000000000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5500000000000000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5500000000000000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5500000000000000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5500000000000000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5500000000000000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5500000000000000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5500000000000000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5500000000000000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5500000000000000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5500000000000000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5500000000000000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5500000000000000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5500000000000000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5500000000000000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5500000000000000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5500000000000000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5500000000000000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5500000000000000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5500000000000000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5500000000000000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5500000000000000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5500000000000000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5500000000000000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5500000000000000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5500000000000000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5500000000000000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5500000000000000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5500000000000000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5500000000000000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5500000000000000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5500000000000000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5500000000000000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5500000000000000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5500000000000000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5500000000000000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5500000000000000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5500000000000000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5500000000000000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5500000000000000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5500000000000000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5500000000000000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5500000000000000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5500000000000000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5500000000000000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5500000000000000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5500000000000000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5500000000000000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5500000000000000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5500000000000000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5500000000000000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5500000000000000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5500000000000000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5500000000000000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5500000000000000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5500000000000000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5500000000000000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5500000000000000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5500000000000000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5500000000000000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5500000000000000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5500000000000000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5500000000000000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5500000000000000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5500000000000000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5500000000000000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5500000000000000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5500000000000000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5500000000000000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5500000000000000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5500000000000000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5500000000000000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5500000000000000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5500000000000000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5500000000000000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5500000000000000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5500000000000000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5500000000000000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5500000000000000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5500000000000000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5500000000000000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5500000000000000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5500000000000000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550000000000000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5500000000000000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5500000000000000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5500000000000000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5500000000000000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5500000000000000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5500000000000000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5500000000000000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5500000000000000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5500000000000000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5500000000000000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5500000000000000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5500000000000000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5500000000000000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5500000000000000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5500000000000000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5500000000000000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5500000000000000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5500000000000000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5500000000000000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5500000000000000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5500000000000000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5500000000000000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5500000000000000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5500000000000000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5500000000000000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5500000000000000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5500000000000000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5500000000000000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5500000000000000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5500000000000000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5500000000000000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5500000000000000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5500000000000000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5500000000000000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5500000000000000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5500000000000000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5500000000000000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5500000000000000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5500000000000000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5500000000000000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5500000000000000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5500000000000000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5500000000000000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5500000000000000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5500000000000000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5500000000000000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5500000000000000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5500000000000000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5500000000000000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5500000000000000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5500000000000000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5500000000000000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5500000000000000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5500000000000000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5500000000000000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5500000000000000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5500000000000000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5500000000000000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5500000000000000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5500000000000000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5500000000000000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5500000000000000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5500000000000000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5500000000000000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5500000000000000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5500000000000000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5500000000000000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5500000000000000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5500000000000000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5500000000000000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5500000000000000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5500000000000000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5500000000000000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5500000000000000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5500000000000000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5500000000000000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5500000000000000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5500000000000000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5500000000000000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5500000000000000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5500000000000000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5500000000000000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5500000000000000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5500000000000000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5500000000000000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5500000000000000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5500000000000000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5500000000000000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5500000000000000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5500000000000000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5500000000000000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5500000000000000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5500000000000000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5500000000000000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5500000000000000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5500000000000000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5500000000000000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5500000000000000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5500000000000000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550000000000000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5500000000000000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5500000000000000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5500000000000000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5500000000000000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5500000000000000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5500000000000000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5500000000000000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5500000000000000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5500000000000000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5500000000000000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5500000000000000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5500000000000000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5500000000000000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5500000000000000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5500000000000000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5500000000000000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5500000000000000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5500000000000000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5500000000000000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5500000000000000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5500000000000000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5500000000000000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5500000000000000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5500000000000000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5500000000000000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5500000000000000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5500000000000000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5500000000000000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5500000000000000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5500000000000000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5500000000000000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5500000000000000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5500000000000000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5500000000000000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5500000000000000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5500000000000000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5500000000000000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5500000000000000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5500000000000000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5500000000000000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5500000000000000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5500000000000000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5500000000000000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5500000000000000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5500000000000000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5500000000000000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5500000000000000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5500000000000000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5500000000000000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5500000000000000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5500000000000000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5500000000000000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5500000000000000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5500000000000000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5500000000000000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5500000000000000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5500000000000000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5500000000000000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5500000000000000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5500000000000000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5500000000000000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5500000000000000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5500000000000000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5500000000000000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5500000000000000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5500000000000000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5500000000000000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5500000000000000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5500000000000000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5500000000000000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5500000000000000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5500000000000000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5500000000000000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5500000000000000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5500000000000000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5500000000000000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5500000000000000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5500000000000000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5500000000000000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5500000000000000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5500000000000000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5500000000000000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5500000000000000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5500000000000000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5500000000000000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5500000000000000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5500000000000000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5500000000000000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5500000000000000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5500000000000000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5500000000000000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5500000000000000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5500000000000000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5500000000000000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5500000000000000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5500000000000000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5500000000000000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5500000000000000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5500000000000000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550000000000000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5500000000000000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5500000000000000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5500000000000000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5500000000000000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5500000000000000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5500000000000000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5500000000000000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5500000000000000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5500000000000000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5500000000000000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5500000000000000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5500000000000000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5500000000000000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5500000000000000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5500000000000000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5500000000000000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5500000000000000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5500000000000000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5500000000000000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5500000000000000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5500000000000000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5500000000000000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5500000000000000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5500000000000000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5500000000000000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5500000000000000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5500000000000000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5500000000000000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5500000000000000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5500000000000000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5500000000000000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5500000000000000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5500000000000000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5500000000000000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5500000000000000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5500000000000000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5500000000000000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5500000000000000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5500000000000000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5500000000000000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5500000000000000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5500000000000000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5500000000000000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5500000000000000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5500000000000000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5500000000000000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5500000000000000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5500000000000000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5500000000000000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5500000000000000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5500000000000000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5500000000000000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5500000000000000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5500000000000000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5500000000000000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5500000000000000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5500000000000000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5500000000000000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5500000000000000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5500000000000000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5500000000000000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5500000000000000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5500000000000000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5500000000000000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5500000000000000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5500000000000000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5500000000000000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5500000000000000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5500000000000000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5500000000000000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5500000000000000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5500000000000000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5500000000000000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5500000000000000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5500000000000000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5500000000000000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5500000000000000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5500000000000000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5500000000000000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5500000000000000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5500000000000000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5500000000000000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5500000000000000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5500000000000000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5500000000000000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5500000000000000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5500000000000000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5500000000000000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5500000000000000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5500000000000000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5500000000000000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5500000000000000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5500000000000000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5500000000000000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5500000000000000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5500000000000000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5500000000000000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5500000000000000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5500000000000000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550000000000000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5500000000000000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5500000000000000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5500000000000000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5500000000000000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5500000000000000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5500000000000000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5500000000000000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5500000000000000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5500000000000000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5500000000000000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5500000000000000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5500000000000000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5500000000000000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5500000000000000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5500000000000000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5500000000000000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5500000000000000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5500000000000000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5500000000000000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5500000000000000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5500000000000000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5500000000000000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5500000000000000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5500000000000000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5500000000000000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5500000000000000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5500000000000000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5500000000000000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5500000000000000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5500000000000000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5500000000000000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5500000000000000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5500000000000000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5500000000000000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5500000000000000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5500000000000000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5500000000000000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5500000000000000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5500000000000000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5500000000000000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5500000000000000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5500000000000000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5500000000000000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5500000000000000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5500000000000000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5500000000000000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5500000000000000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5500000000000000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5500000000000000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5500000000000000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5500000000000000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5500000000000000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5500000000000000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5500000000000000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5500000000000000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5500000000000000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5500000000000000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5500000000000000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5500000000000000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5500000000000000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5500000000000000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5500000000000000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5500000000000000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5500000000000000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5500000000000000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5500000000000000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5500000000000000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5500000000000000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5500000000000000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5500000000000000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5500000000000000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5500000000000000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5500000000000000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5500000000000000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5500000000000000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5500000000000000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5500000000000000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5500000000000000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5500000000000000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5500000000000000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5500000000000000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5500000000000000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5500000000000000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5500000000000000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5500000000000000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5500000000000000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5500000000000000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5500000000000000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5500000000000000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5500000000000000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5500000000000000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5500000000000000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5500000000000000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5500000000000000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5500000000000000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5500000000000000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5500000000000000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5500000000000000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5500000000000000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550000000000000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5500000000000000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5500000000000000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5500000000000000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5500000000000000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5500000000000000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5500000000000000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5500000000000000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5500000000000000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5500000000000000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5500000000000000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5500000000000000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5500000000000000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5500000000000000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5500000000000000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5500000000000000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5500000000000000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5500000000000000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5500000000000000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5500000000000000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5500000000000000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5500000000000000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5500000000000000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5500000000000000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5500000000000000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5500000000000000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5500000000000000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5500000000000000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5500000000000000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5500000000000000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5500000000000000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5500000000000000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5500000000000000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5500000000000000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5500000000000000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5500000000000000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5500000000000000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5500000000000000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5500000000000000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5500000000000000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5500000000000000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5500000000000000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5500000000000000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5500000000000000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5500000000000000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5500000000000000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5500000000000000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5500000000000000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5500000000000000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5500000000000000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5500000000000000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5500000000000000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5500000000000000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5500000000000000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5500000000000000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5500000000000000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5500000000000000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5500000000000000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5500000000000000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5500000000000000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5500000000000000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5500000000000000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5500000000000000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5500000000000000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5500000000000000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5500000000000000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5500000000000000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5500000000000000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5500000000000000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5500000000000000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5500000000000000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5500000000000000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5500000000000000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5500000000000000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5500000000000000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5500000000000000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5500000000000000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5500000000000000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5500000000000000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5500000000000000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5500000000000000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5500000000000000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5500000000000000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5500000000000000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5500000000000000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5500000000000000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5500000000000000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5500000000000000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5500000000000000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5500000000000000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5500000000000000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5500000000000000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5500000000000000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5500000000000000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5500000000000000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5500000000000000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5500000000000000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5500000000000000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5500000000000000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5500000000000000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550000000000000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5500000000000000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5500000000000000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5500000000000000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5500000000000000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5500000000000000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5500000000000000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5500000000000000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5500000000000000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5500000000000000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5500000000000000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5500000000000000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5500000000000000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5500000000000000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5500000000000000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5500000000000000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5500000000000000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5500000000000000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5500000000000000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5500000000000000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5500000000000000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5500000000000000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5500000000000000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5500000000000000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5500000000000000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5500000000000000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5500000000000000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5500000000000000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5500000000000000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5500000000000000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5500000000000000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5500000000000000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5500000000000000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5500000000000000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5500000000000000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5500000000000000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5500000000000000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5500000000000000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5500000000000000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5500000000000000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5500000000000000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5500000000000000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5500000000000000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5500000000000000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5500000000000000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5500000000000000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5500000000000000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5500000000000000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5500000000000000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5500000000000000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5500000000000000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5500000000000000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5500000000000000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5500000000000000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5500000000000000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5500000000000000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5500000000000000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5500000000000000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5500000000000000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5500000000000000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5500000000000000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5500000000000000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5500000000000000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5500000000000000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5500000000000000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5500000000000000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5500000000000000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5500000000000000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5500000000000000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5500000000000000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5500000000000000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5500000000000000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5500000000000000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5500000000000000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5500000000000000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5500000000000000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5500000000000000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5500000000000000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5500000000000000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5500000000000000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5500000000000000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5500000000000000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5500000000000000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5500000000000000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5500000000000000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5500000000000000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5500000000000000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5500000000000000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5500000000000000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5500000000000000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5500000000000000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5500000000000000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5500000000000000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5500000000000000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5500000000000000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5500000000000000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5500000000000000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J60:P61"/>
    <mergeCell ref="B2:I2"/>
    <mergeCell ref="B13:E13"/>
    <mergeCell ref="J50:O52"/>
    <mergeCell ref="J54:P55"/>
    <mergeCell ref="J57:P58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1000"/>
  <sheetViews>
    <sheetView showGridLines="0" topLeftCell="A21" workbookViewId="0">
      <selection activeCell="D35" sqref="D35"/>
    </sheetView>
  </sheetViews>
  <sheetFormatPr defaultColWidth="11.1640625" defaultRowHeight="15" customHeight="1" x14ac:dyDescent="0.35"/>
  <cols>
    <col min="1" max="1" width="5" customWidth="1"/>
    <col min="2" max="2" width="47.6640625" bestFit="1" customWidth="1"/>
    <col min="3" max="10" width="16.1640625" customWidth="1"/>
    <col min="11" max="27" width="11.1640625" customWidth="1"/>
  </cols>
  <sheetData>
    <row r="1" spans="1:27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.649999999999999" customHeight="1" x14ac:dyDescent="0.35">
      <c r="A2" s="1"/>
      <c r="B2" s="152" t="s">
        <v>82</v>
      </c>
      <c r="C2" s="153"/>
      <c r="D2" s="153"/>
      <c r="E2" s="153"/>
      <c r="F2" s="153"/>
      <c r="G2" s="153"/>
      <c r="H2" s="153"/>
      <c r="I2" s="153"/>
      <c r="J2" s="15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649999999999999" customHeight="1" x14ac:dyDescent="0.35">
      <c r="A3" s="1"/>
      <c r="B3" s="50" t="s">
        <v>83</v>
      </c>
      <c r="C3" s="51">
        <v>0</v>
      </c>
      <c r="D3" s="51">
        <v>0.2</v>
      </c>
      <c r="E3" s="51">
        <v>0.4</v>
      </c>
      <c r="F3" s="51">
        <v>0.5</v>
      </c>
      <c r="G3" s="51">
        <v>0.55000000000000004</v>
      </c>
      <c r="H3" s="51">
        <v>0.6</v>
      </c>
      <c r="I3" s="51">
        <v>0.8</v>
      </c>
      <c r="J3" s="52">
        <v>0.9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8.649999999999999" customHeight="1" x14ac:dyDescent="0.35">
      <c r="A4" s="1"/>
      <c r="B4" s="53" t="s">
        <v>84</v>
      </c>
      <c r="C4" s="54">
        <v>0</v>
      </c>
      <c r="D4" s="54">
        <f>'6) Dílčí přínos'!$K$3+('6) Dílčí přínos'!$K$4-'6) Dílčí přínos'!$K$3)*(1/(1+EXP(-'6) Dílčí přínos'!$K$5*((D3*100)-'6) Dílčí přínos'!$K$7)))^'6) Dílčí přínos'!$K$6)</f>
        <v>4.7425873177566781E-2</v>
      </c>
      <c r="E4" s="54">
        <f>'6) Dílčí přínos'!$K$3+('6) Dílčí přínos'!$K$4-'6) Dílčí přínos'!$K$3)*(1/(1+EXP(-'6) Dílčí přínos'!$K$5*((E3*100)-'6) Dílčí přínos'!$K$7)))^'6) Dílčí přínos'!$K$6)</f>
        <v>0.2689414213699951</v>
      </c>
      <c r="F4" s="54">
        <f>'6) Dílčí přínos'!$K$3+('6) Dílčí přínos'!$K$4-'6) Dílčí přínos'!$K$3)*(1/(1+EXP(-'6) Dílčí přínos'!$K$5*((F3*100)-'6) Dílčí přínos'!$K$7)))^'6) Dílčí přínos'!$K$6)</f>
        <v>0.5</v>
      </c>
      <c r="G4" s="54">
        <f>'6) Dílčí přínos'!$K$3+('6) Dílčí přínos'!$K$4-'6) Dílčí přínos'!$K$3)*(1/(1+EXP(-'6) Dílčí přínos'!$K$5*((G3*100)-'6) Dílčí přínos'!$K$7)))^'6) Dílčí přínos'!$K$6)</f>
        <v>0.6224593312018547</v>
      </c>
      <c r="H4" s="54">
        <f>'6) Dílčí přínos'!$K$3+('6) Dílčí přínos'!$K$4-'6) Dílčí přínos'!$K$3)*(1/(1+EXP(-'6) Dílčí přínos'!$K$5*((H3*100)-'6) Dílčí přínos'!$K$7)))^'6) Dílčí přínos'!$K$6)</f>
        <v>0.7310585786300049</v>
      </c>
      <c r="I4" s="54">
        <f>'6) Dílčí přínos'!$K$3+('6) Dílčí přínos'!$K$4-'6) Dílčí přínos'!$K$3)*(1/(1+EXP(-'6) Dílčí přínos'!$K$5*((I3*100)-'6) Dílčí přínos'!$K$7)))^'6) Dílčí přínos'!$K$6)</f>
        <v>0.95257412682243336</v>
      </c>
      <c r="J4" s="55">
        <f>'6) Dílčí přínos'!$K$3+('6) Dílčí přínos'!$K$4-'6) Dílčí přínos'!$K$3)*(1/(1+EXP(-'6) Dílčí přínos'!$K$5*((J3*100)-'6) Dílčí přínos'!$K$7)))^'6) Dílčí přínos'!$K$6)</f>
        <v>0.98201379003790845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.649999999999999" customHeight="1" x14ac:dyDescent="0.35">
      <c r="A5" s="1"/>
      <c r="B5" s="53"/>
      <c r="C5" s="6"/>
      <c r="D5" s="6"/>
      <c r="E5" s="6"/>
      <c r="F5" s="6"/>
      <c r="G5" s="6"/>
      <c r="H5" s="6"/>
      <c r="I5" s="6"/>
      <c r="J5" s="5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.649999999999999" customHeight="1" x14ac:dyDescent="0.35">
      <c r="A6" s="1"/>
      <c r="B6" s="57" t="s">
        <v>85</v>
      </c>
      <c r="C6" s="58">
        <f>(C4*'1) Celkové potenciální úspory'!$F$13)</f>
        <v>0</v>
      </c>
      <c r="D6" s="58">
        <f>(D4*'1) Celkové potenciální úspory'!$F$13)</f>
        <v>341.80737059546863</v>
      </c>
      <c r="E6" s="58">
        <f>(E4*'1) Celkové potenciální úspory'!$F$13)</f>
        <v>1938.3124426303359</v>
      </c>
      <c r="F6" s="58">
        <f>(F4*'1) Celkové potenciální úspory'!$F$13)</f>
        <v>3603.5959666542221</v>
      </c>
      <c r="G6" s="58">
        <f>(G4*'1) Celkové potenciální úspory'!$F$13)</f>
        <v>4486.1838706505769</v>
      </c>
      <c r="H6" s="58">
        <f>(H4*'1) Celkové potenciální úspory'!$F$13)</f>
        <v>5268.8794906781086</v>
      </c>
      <c r="I6" s="58">
        <f>(I4*'1) Celkové potenciální úspory'!$F$13)</f>
        <v>6865.3845627129767</v>
      </c>
      <c r="J6" s="59">
        <f>(J4*'1) Celkové potenciální úspory'!$F$13)</f>
        <v>7077.5618659588663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8.649999999999999" customHeight="1" x14ac:dyDescent="0.35">
      <c r="A7" s="1"/>
      <c r="B7" s="57" t="s">
        <v>86</v>
      </c>
      <c r="C7" s="60">
        <f>'1) Celkové potenciální úspory'!$I$13*C4</f>
        <v>0</v>
      </c>
      <c r="D7" s="60">
        <f>'1) Celkové potenciální úspory'!$I$13*D4</f>
        <v>1560988.5323979037</v>
      </c>
      <c r="E7" s="60">
        <f>'1) Celkové potenciální úspory'!$I$13*E4</f>
        <v>8852013.6060232632</v>
      </c>
      <c r="F7" s="60">
        <f>'1) Celkové potenciální úspory'!$I$13*F4</f>
        <v>16457140.668274265</v>
      </c>
      <c r="G7" s="60">
        <f>'1) Celkové potenciální úspory'!$I$13*G4</f>
        <v>20487801.547737688</v>
      </c>
      <c r="H7" s="60">
        <f>'1) Celkové potenciální úspory'!$I$13*H4</f>
        <v>24062267.730525266</v>
      </c>
      <c r="I7" s="60">
        <f>'1) Celkové potenciální úspory'!$I$13*I4</f>
        <v>31353292.80415063</v>
      </c>
      <c r="J7" s="61">
        <f>'1) Celkové potenciální úspory'!$I$13*J4</f>
        <v>32322278.161678016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8.649999999999999" customHeight="1" x14ac:dyDescent="0.35">
      <c r="A8" s="1"/>
      <c r="B8" s="53"/>
      <c r="C8" s="1"/>
      <c r="D8" s="1"/>
      <c r="E8" s="1"/>
      <c r="F8" s="1"/>
      <c r="G8" s="1"/>
      <c r="H8" s="1"/>
      <c r="I8" s="1"/>
      <c r="J8" s="6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8.649999999999999" customHeight="1" x14ac:dyDescent="0.35">
      <c r="A9" s="1"/>
      <c r="B9" s="155" t="s">
        <v>87</v>
      </c>
      <c r="C9" s="146"/>
      <c r="D9" s="146"/>
      <c r="E9" s="146"/>
      <c r="F9" s="146"/>
      <c r="G9" s="146"/>
      <c r="H9" s="146"/>
      <c r="I9" s="146"/>
      <c r="J9" s="14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8.649999999999999" customHeight="1" x14ac:dyDescent="0.35">
      <c r="A10" s="1"/>
      <c r="B10" s="53" t="s">
        <v>88</v>
      </c>
      <c r="C10" s="18">
        <f>'3) Náklady na implementaci'!$J$4</f>
        <v>-23483155.689931039</v>
      </c>
      <c r="D10" s="18">
        <f>'3) Náklady na implementaci'!$J$4</f>
        <v>-23483155.689931039</v>
      </c>
      <c r="E10" s="18">
        <f>'3) Náklady na implementaci'!$J$4</f>
        <v>-23483155.689931039</v>
      </c>
      <c r="F10" s="18">
        <f>'3) Náklady na implementaci'!$J$4</f>
        <v>-23483155.689931039</v>
      </c>
      <c r="G10" s="18">
        <f>'3) Náklady na implementaci'!$J$4</f>
        <v>-23483155.689931039</v>
      </c>
      <c r="H10" s="18">
        <f>'3) Náklady na implementaci'!$J$4</f>
        <v>-23483155.689931039</v>
      </c>
      <c r="I10" s="18">
        <f>'3) Náklady na implementaci'!$J$4</f>
        <v>-23483155.689931039</v>
      </c>
      <c r="J10" s="31">
        <f>'3) Náklady na implementaci'!$J$4</f>
        <v>-23483155.689931039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8.649999999999999" customHeight="1" x14ac:dyDescent="0.35">
      <c r="A11" s="1"/>
      <c r="B11" s="50" t="s">
        <v>89</v>
      </c>
      <c r="C11" s="63">
        <f t="shared" ref="C11:J11" si="0">C7+C10</f>
        <v>-23483155.689931039</v>
      </c>
      <c r="D11" s="63">
        <f t="shared" si="0"/>
        <v>-21922167.157533135</v>
      </c>
      <c r="E11" s="63">
        <f t="shared" si="0"/>
        <v>-14631142.083907776</v>
      </c>
      <c r="F11" s="63">
        <f t="shared" si="0"/>
        <v>-7026015.021656774</v>
      </c>
      <c r="G11" s="63">
        <f t="shared" si="0"/>
        <v>-2995354.1421933509</v>
      </c>
      <c r="H11" s="63">
        <f t="shared" si="0"/>
        <v>579112.04059422761</v>
      </c>
      <c r="I11" s="63">
        <f t="shared" si="0"/>
        <v>7870137.114219591</v>
      </c>
      <c r="J11" s="64">
        <f t="shared" si="0"/>
        <v>8839122.4717469774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8.649999999999999" customHeight="1" x14ac:dyDescent="0.35">
      <c r="A12" s="1"/>
      <c r="B12" s="53"/>
      <c r="C12" s="18"/>
      <c r="D12" s="18"/>
      <c r="E12" s="18"/>
      <c r="F12" s="18"/>
      <c r="G12" s="18"/>
      <c r="H12" s="18"/>
      <c r="I12" s="18"/>
      <c r="J12" s="3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8.649999999999999" customHeight="1" x14ac:dyDescent="0.35">
      <c r="A13" s="1"/>
      <c r="B13" s="155" t="s">
        <v>90</v>
      </c>
      <c r="C13" s="146"/>
      <c r="D13" s="146"/>
      <c r="E13" s="146"/>
      <c r="F13" s="146"/>
      <c r="G13" s="146"/>
      <c r="H13" s="146"/>
      <c r="I13" s="146"/>
      <c r="J13" s="14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8.649999999999999" customHeight="1" x14ac:dyDescent="0.35">
      <c r="A14" s="1"/>
      <c r="B14" s="53" t="s">
        <v>88</v>
      </c>
      <c r="C14" s="18">
        <f>'3) Náklady na implementaci'!$J$7</f>
        <v>-11741577.844965519</v>
      </c>
      <c r="D14" s="18">
        <f>'3) Náklady na implementaci'!$J$7</f>
        <v>-11741577.844965519</v>
      </c>
      <c r="E14" s="18">
        <f>'3) Náklady na implementaci'!$J$7</f>
        <v>-11741577.844965519</v>
      </c>
      <c r="F14" s="18">
        <f>'3) Náklady na implementaci'!$J$7</f>
        <v>-11741577.844965519</v>
      </c>
      <c r="G14" s="18">
        <f>'3) Náklady na implementaci'!$J$7</f>
        <v>-11741577.844965519</v>
      </c>
      <c r="H14" s="18">
        <f>'3) Náklady na implementaci'!$J$7</f>
        <v>-11741577.844965519</v>
      </c>
      <c r="I14" s="18">
        <f>'3) Náklady na implementaci'!$J$7</f>
        <v>-11741577.844965519</v>
      </c>
      <c r="J14" s="31">
        <f>'3) Náklady na implementaci'!$J$7</f>
        <v>-11741577.844965519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8.649999999999999" customHeight="1" x14ac:dyDescent="0.35">
      <c r="A15" s="1"/>
      <c r="B15" s="53" t="s">
        <v>91</v>
      </c>
      <c r="C15" s="18">
        <f>-'4) Náklady projektu CARDS'!$G$10</f>
        <v>-7365987.1399999997</v>
      </c>
      <c r="D15" s="18">
        <f>-'4) Náklady projektu CARDS'!$G$10</f>
        <v>-7365987.1399999997</v>
      </c>
      <c r="E15" s="18">
        <f>-'4) Náklady projektu CARDS'!$G$10</f>
        <v>-7365987.1399999997</v>
      </c>
      <c r="F15" s="18">
        <f>-'4) Náklady projektu CARDS'!$G$10</f>
        <v>-7365987.1399999997</v>
      </c>
      <c r="G15" s="18">
        <f>-'4) Náklady projektu CARDS'!$G$10</f>
        <v>-7365987.1399999997</v>
      </c>
      <c r="H15" s="18">
        <f>-'4) Náklady projektu CARDS'!$G$10</f>
        <v>-7365987.1399999997</v>
      </c>
      <c r="I15" s="18">
        <f>-'4) Náklady projektu CARDS'!$G$10</f>
        <v>-7365987.1399999997</v>
      </c>
      <c r="J15" s="31">
        <f>-'4) Náklady projektu CARDS'!$G$10</f>
        <v>-7365987.1399999997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8.649999999999999" customHeight="1" x14ac:dyDescent="0.35">
      <c r="A16" s="1"/>
      <c r="B16" s="65" t="s">
        <v>89</v>
      </c>
      <c r="C16" s="66">
        <f t="shared" ref="C16:J16" si="1">C7+C14+C15</f>
        <v>-19107564.984965518</v>
      </c>
      <c r="D16" s="66">
        <f t="shared" si="1"/>
        <v>-17546576.452567615</v>
      </c>
      <c r="E16" s="66">
        <f t="shared" si="1"/>
        <v>-10255551.378942255</v>
      </c>
      <c r="F16" s="66">
        <f t="shared" si="1"/>
        <v>-2650424.3166912543</v>
      </c>
      <c r="G16" s="66">
        <f t="shared" si="1"/>
        <v>1380236.5627721688</v>
      </c>
      <c r="H16" s="66">
        <f t="shared" si="1"/>
        <v>4954702.7455597473</v>
      </c>
      <c r="I16" s="66">
        <f t="shared" si="1"/>
        <v>12245727.819185108</v>
      </c>
      <c r="J16" s="67">
        <f t="shared" si="1"/>
        <v>13214713.176712498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8.649999999999999" customHeight="1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8.649999999999999" customHeight="1" x14ac:dyDescent="0.35">
      <c r="A18" s="1"/>
      <c r="B18" s="156" t="s">
        <v>92</v>
      </c>
      <c r="C18" s="157"/>
      <c r="D18" s="157"/>
      <c r="E18" s="157"/>
      <c r="F18" s="157"/>
      <c r="G18" s="157"/>
      <c r="H18" s="157"/>
      <c r="I18" s="157"/>
      <c r="J18" s="15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8.649999999999999" customHeight="1" x14ac:dyDescent="0.35">
      <c r="A19" s="1"/>
      <c r="B19" s="1"/>
      <c r="C19" s="1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8.649999999999999" customHeight="1" x14ac:dyDescent="0.35">
      <c r="A20" s="1"/>
      <c r="B20" s="152" t="s">
        <v>93</v>
      </c>
      <c r="C20" s="153"/>
      <c r="D20" s="153"/>
      <c r="E20" s="15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9.65" customHeight="1" x14ac:dyDescent="0.35">
      <c r="A21" s="1"/>
      <c r="B21" s="117" t="s">
        <v>94</v>
      </c>
      <c r="C21" s="120" t="s">
        <v>95</v>
      </c>
      <c r="D21" s="118" t="s">
        <v>96</v>
      </c>
      <c r="E21" s="119" t="s">
        <v>97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8.649999999999999" customHeight="1" x14ac:dyDescent="0.35">
      <c r="A22" s="1"/>
      <c r="B22" s="149" t="s">
        <v>98</v>
      </c>
      <c r="C22" s="150"/>
      <c r="D22" s="150"/>
      <c r="E22" s="15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8.649999999999999" customHeight="1" x14ac:dyDescent="0.35">
      <c r="A23" s="1"/>
      <c r="B23" s="53" t="s">
        <v>99</v>
      </c>
      <c r="C23" s="86">
        <f>'Vstupní data'!$C$39</f>
        <v>11</v>
      </c>
      <c r="D23" s="18">
        <f>-'Vstupní data'!C37*'Vstupní data'!C43</f>
        <v>-50000</v>
      </c>
      <c r="E23" s="31">
        <f t="shared" ref="E23:E24" si="2">C23*D23</f>
        <v>-550000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8.649999999999999" customHeight="1" x14ac:dyDescent="0.35">
      <c r="A24" s="1"/>
      <c r="B24" s="53" t="s">
        <v>100</v>
      </c>
      <c r="C24" s="86">
        <f>'Vstupní data'!$C$40</f>
        <v>24</v>
      </c>
      <c r="D24" s="18">
        <f>-'Vstupní data'!C38*'Vstupní data'!C44</f>
        <v>-207000</v>
      </c>
      <c r="E24" s="31">
        <f t="shared" si="2"/>
        <v>-4968000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8.649999999999999" customHeight="1" x14ac:dyDescent="0.35">
      <c r="A25" s="1"/>
      <c r="B25" s="57" t="s">
        <v>101</v>
      </c>
      <c r="C25" s="68"/>
      <c r="D25" s="69"/>
      <c r="E25" s="70">
        <f>SUM(E23:E24)</f>
        <v>-5518000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8.649999999999999" customHeight="1" x14ac:dyDescent="0.35">
      <c r="A26" s="1"/>
      <c r="B26" s="71"/>
      <c r="C26" s="72"/>
      <c r="D26" s="72"/>
      <c r="E26" s="7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8.649999999999999" customHeight="1" x14ac:dyDescent="0.35">
      <c r="A27" s="1"/>
      <c r="B27" s="145" t="s">
        <v>102</v>
      </c>
      <c r="C27" s="146"/>
      <c r="D27" s="146"/>
      <c r="E27" s="14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8.649999999999999" customHeight="1" x14ac:dyDescent="0.35">
      <c r="A28" s="1"/>
      <c r="B28" s="53" t="s">
        <v>99</v>
      </c>
      <c r="C28" s="86" t="s">
        <v>103</v>
      </c>
      <c r="D28" s="8" t="s">
        <v>103</v>
      </c>
      <c r="E28" s="31">
        <f>-'Vstupní data'!C41*'Vstupní data'!C43</f>
        <v>-50000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8.649999999999999" customHeight="1" x14ac:dyDescent="0.35">
      <c r="A29" s="1"/>
      <c r="B29" s="53" t="s">
        <v>100</v>
      </c>
      <c r="C29" s="86">
        <f>'Vstupní data'!$C$40</f>
        <v>24</v>
      </c>
      <c r="D29" s="18">
        <f>-'Vstupní data'!C42*'Vstupní data'!C44</f>
        <v>-100740</v>
      </c>
      <c r="E29" s="31">
        <f>C29*D29</f>
        <v>-2417760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8.649999999999999" customHeight="1" x14ac:dyDescent="0.35">
      <c r="A30" s="1"/>
      <c r="B30" s="57" t="s">
        <v>101</v>
      </c>
      <c r="C30" s="68"/>
      <c r="D30" s="69"/>
      <c r="E30" s="70">
        <f>SUM(E28:E29)</f>
        <v>-2467760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8.649999999999999" customHeight="1" x14ac:dyDescent="0.35">
      <c r="A31" s="1"/>
      <c r="B31" s="53"/>
      <c r="C31" s="1"/>
      <c r="D31" s="1"/>
      <c r="E31" s="6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8.649999999999999" customHeight="1" x14ac:dyDescent="0.35">
      <c r="A32" s="1"/>
      <c r="B32" s="65" t="s">
        <v>104</v>
      </c>
      <c r="C32" s="74"/>
      <c r="D32" s="74"/>
      <c r="E32" s="67">
        <f>E30-E25</f>
        <v>3050240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56.4" customHeight="1" x14ac:dyDescent="0.35">
      <c r="A34" s="1"/>
      <c r="B34" s="139" t="s">
        <v>105</v>
      </c>
      <c r="C34" s="148"/>
      <c r="D34" s="148"/>
      <c r="E34" s="14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55000000000000004">
      <c r="A36" s="1"/>
      <c r="B36" s="2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5500000000000000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5500000000000000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5500000000000000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5500000000000000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5500000000000000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5500000000000000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5500000000000000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5500000000000000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5500000000000000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5500000000000000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5500000000000000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5500000000000000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5500000000000000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5500000000000000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5500000000000000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5500000000000000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5500000000000000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5500000000000000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5500000000000000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5500000000000000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5500000000000000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5500000000000000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5500000000000000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5500000000000000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5500000000000000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550000000000000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5500000000000000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5500000000000000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5500000000000000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5500000000000000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5500000000000000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5500000000000000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5500000000000000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5500000000000000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5500000000000000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5500000000000000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5500000000000000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5500000000000000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5500000000000000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5500000000000000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5500000000000000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5500000000000000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5500000000000000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5500000000000000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5500000000000000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5500000000000000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5500000000000000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5500000000000000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5500000000000000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5500000000000000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5500000000000000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5500000000000000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5500000000000000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5500000000000000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5500000000000000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5500000000000000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5500000000000000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5500000000000000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5500000000000000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5500000000000000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5500000000000000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5500000000000000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5500000000000000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5500000000000000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5500000000000000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5500000000000000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5500000000000000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5500000000000000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5500000000000000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5500000000000000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5500000000000000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5500000000000000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5500000000000000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5500000000000000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5500000000000000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5500000000000000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5500000000000000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5500000000000000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5500000000000000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5500000000000000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5500000000000000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5500000000000000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5500000000000000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5500000000000000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5500000000000000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5500000000000000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5500000000000000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5500000000000000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5500000000000000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5500000000000000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5500000000000000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5500000000000000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5500000000000000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5500000000000000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5500000000000000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5500000000000000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5500000000000000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5500000000000000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5500000000000000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5500000000000000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5500000000000000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5500000000000000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5500000000000000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5500000000000000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5500000000000000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5500000000000000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5500000000000000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5500000000000000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5500000000000000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5500000000000000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5500000000000000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5500000000000000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5500000000000000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5500000000000000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5500000000000000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5500000000000000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5500000000000000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5500000000000000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5500000000000000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5500000000000000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5500000000000000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5500000000000000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5500000000000000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5500000000000000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5500000000000000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550000000000000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5500000000000000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5500000000000000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5500000000000000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5500000000000000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5500000000000000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5500000000000000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5500000000000000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5500000000000000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5500000000000000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5500000000000000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5500000000000000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5500000000000000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5500000000000000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5500000000000000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5500000000000000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5500000000000000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5500000000000000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customHeight="1" x14ac:dyDescent="0.5500000000000000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customHeight="1" x14ac:dyDescent="0.3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5.75" customHeight="1" x14ac:dyDescent="0.3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5.75" customHeight="1" x14ac:dyDescent="0.3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5.75" customHeight="1" x14ac:dyDescent="0.3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5.75" customHeight="1" x14ac:dyDescent="0.3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5.75" customHeight="1" x14ac:dyDescent="0.3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5.75" customHeight="1" x14ac:dyDescent="0.3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5.75" customHeight="1" x14ac:dyDescent="0.3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5.75" customHeight="1" x14ac:dyDescent="0.3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5.75" customHeight="1" x14ac:dyDescent="0.3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5.75" customHeight="1" x14ac:dyDescent="0.3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5.75" customHeight="1" x14ac:dyDescent="0.3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5.75" customHeight="1" x14ac:dyDescent="0.3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5.75" customHeight="1" x14ac:dyDescent="0.3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5.75" customHeight="1" x14ac:dyDescent="0.3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5.75" customHeight="1" x14ac:dyDescent="0.3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5.75" customHeight="1" x14ac:dyDescent="0.3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5.75" customHeight="1" x14ac:dyDescent="0.3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spans="1:27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spans="1:27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spans="1:27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mergeCells count="8">
    <mergeCell ref="B27:E27"/>
    <mergeCell ref="B34:E34"/>
    <mergeCell ref="B22:E22"/>
    <mergeCell ref="B2:J2"/>
    <mergeCell ref="B9:J9"/>
    <mergeCell ref="B13:J13"/>
    <mergeCell ref="B18:J18"/>
    <mergeCell ref="B20:E20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B1000"/>
  <sheetViews>
    <sheetView showGridLines="0" workbookViewId="0">
      <selection activeCell="B10" sqref="B10"/>
    </sheetView>
  </sheetViews>
  <sheetFormatPr defaultColWidth="11.1640625" defaultRowHeight="15" customHeight="1" x14ac:dyDescent="0.35"/>
  <cols>
    <col min="1" max="1" width="5" customWidth="1"/>
    <col min="2" max="2" width="47.33203125" customWidth="1"/>
    <col min="3" max="3" width="12.08203125" customWidth="1"/>
    <col min="4" max="4" width="14.08203125" bestFit="1" customWidth="1"/>
    <col min="5" max="5" width="20.1640625" bestFit="1" customWidth="1"/>
    <col min="6" max="6" width="16.1640625" bestFit="1" customWidth="1"/>
    <col min="7" max="8" width="16.6640625" customWidth="1"/>
    <col min="9" max="9" width="17.1640625" bestFit="1" customWidth="1"/>
    <col min="10" max="10" width="16.6640625" customWidth="1"/>
    <col min="11" max="28" width="11.1640625" customWidth="1"/>
  </cols>
  <sheetData>
    <row r="1" spans="1:28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51" customHeight="1" x14ac:dyDescent="0.35">
      <c r="A2" s="1"/>
      <c r="B2" s="75" t="s">
        <v>106</v>
      </c>
      <c r="C2" s="76" t="s">
        <v>107</v>
      </c>
      <c r="D2" s="76" t="s">
        <v>108</v>
      </c>
      <c r="E2" s="77" t="s">
        <v>109</v>
      </c>
      <c r="F2" s="77" t="s">
        <v>44</v>
      </c>
      <c r="G2" s="77" t="s">
        <v>110</v>
      </c>
      <c r="H2" s="76" t="s">
        <v>106</v>
      </c>
      <c r="I2" s="76" t="s">
        <v>111</v>
      </c>
      <c r="J2" s="122" t="s">
        <v>112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.5" x14ac:dyDescent="0.35">
      <c r="A3" s="1"/>
      <c r="B3" s="78" t="s">
        <v>113</v>
      </c>
      <c r="C3" s="1"/>
      <c r="D3" s="1"/>
      <c r="E3" s="1"/>
      <c r="F3" s="1"/>
      <c r="G3" s="1"/>
      <c r="H3" s="1"/>
      <c r="I3" s="1"/>
      <c r="J3" s="6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1" x14ac:dyDescent="0.35">
      <c r="A4" s="1"/>
      <c r="B4" s="79" t="s">
        <v>114</v>
      </c>
      <c r="C4" s="86">
        <f>'Vstupní data'!$C$33</f>
        <v>40</v>
      </c>
      <c r="D4" s="86">
        <f>'Vstupní data'!C31</f>
        <v>4</v>
      </c>
      <c r="E4" s="86">
        <f>'Vstupní data'!$C$30</f>
        <v>110</v>
      </c>
      <c r="F4" s="86">
        <f>'Vstupní data'!$C$34</f>
        <v>5</v>
      </c>
      <c r="G4" s="125">
        <f>-'5) Výpočet mezd'!$G$9</f>
        <v>-6671.3510482758629</v>
      </c>
      <c r="H4" s="123">
        <f>G4*C4*D4</f>
        <v>-1067416.1677241381</v>
      </c>
      <c r="I4" s="123">
        <f>H4*E4</f>
        <v>-117415778.44965519</v>
      </c>
      <c r="J4" s="126">
        <f>I4/F4</f>
        <v>-23483155.689931039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5" x14ac:dyDescent="0.35">
      <c r="A5" s="1"/>
      <c r="B5" s="53"/>
      <c r="C5" s="86"/>
      <c r="D5" s="86"/>
      <c r="E5" s="123"/>
      <c r="F5" s="86"/>
      <c r="G5" s="125"/>
      <c r="H5" s="123"/>
      <c r="I5" s="123"/>
      <c r="J5" s="12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.5" x14ac:dyDescent="0.35">
      <c r="A6" s="1"/>
      <c r="B6" s="78" t="s">
        <v>115</v>
      </c>
      <c r="C6" s="86"/>
      <c r="D6" s="86"/>
      <c r="E6" s="123"/>
      <c r="F6" s="86"/>
      <c r="G6" s="125"/>
      <c r="H6" s="123"/>
      <c r="I6" s="123"/>
      <c r="J6" s="12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31" x14ac:dyDescent="0.35">
      <c r="A7" s="1"/>
      <c r="B7" s="121" t="s">
        <v>116</v>
      </c>
      <c r="C7" s="124">
        <f>'Vstupní data'!$C$33</f>
        <v>40</v>
      </c>
      <c r="D7" s="124">
        <f>'Vstupní data'!C32</f>
        <v>2</v>
      </c>
      <c r="E7" s="124">
        <f>'Vstupní data'!$C$30</f>
        <v>110</v>
      </c>
      <c r="F7" s="124">
        <f>'Vstupní data'!$C$34</f>
        <v>5</v>
      </c>
      <c r="G7" s="128">
        <f>-'5) Výpočet mezd'!$G$9</f>
        <v>-6671.3510482758629</v>
      </c>
      <c r="H7" s="129">
        <f>G7*C7*D7</f>
        <v>-533708.08386206906</v>
      </c>
      <c r="I7" s="129">
        <f>H7*E7</f>
        <v>-58707889.224827595</v>
      </c>
      <c r="J7" s="130">
        <f>I7/F7</f>
        <v>-11741577.844965519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5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5" x14ac:dyDescent="0.3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t="15.5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5" x14ac:dyDescent="0.35">
      <c r="A11" s="1"/>
      <c r="B11" s="22"/>
      <c r="C11" s="1"/>
      <c r="D11" s="1"/>
      <c r="E11" s="1"/>
      <c r="F11" s="1"/>
      <c r="G11" s="2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5" x14ac:dyDescent="0.35">
      <c r="A12" s="1"/>
      <c r="B12" s="22"/>
      <c r="C12" s="1"/>
      <c r="D12" s="1"/>
      <c r="E12" s="1"/>
      <c r="F12" s="1"/>
      <c r="G12" s="22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5" x14ac:dyDescent="0.35">
      <c r="A13" s="1"/>
      <c r="B13" s="22"/>
      <c r="C13" s="1"/>
      <c r="D13" s="1"/>
      <c r="E13" s="1"/>
      <c r="F13" s="1"/>
      <c r="G13" s="2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5" x14ac:dyDescent="0.35">
      <c r="A14" s="1"/>
      <c r="B14" s="22"/>
      <c r="C14" s="1"/>
      <c r="D14" s="1"/>
      <c r="E14" s="1"/>
      <c r="F14" s="1"/>
      <c r="G14" s="2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5" x14ac:dyDescent="0.35">
      <c r="A15" s="1"/>
      <c r="B15" s="22"/>
      <c r="C15" s="1"/>
      <c r="D15" s="1"/>
      <c r="E15" s="1"/>
      <c r="F15" s="1"/>
      <c r="G15" s="22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5" x14ac:dyDescent="0.35">
      <c r="A16" s="1"/>
      <c r="B16" s="22"/>
      <c r="C16" s="1"/>
      <c r="D16" s="1"/>
      <c r="E16" s="1"/>
      <c r="F16" s="1"/>
      <c r="G16" s="2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9" x14ac:dyDescent="0.5500000000000000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9" x14ac:dyDescent="0.5500000000000000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9" x14ac:dyDescent="0.5500000000000000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9" x14ac:dyDescent="0.5500000000000000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 x14ac:dyDescent="0.5500000000000000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 x14ac:dyDescent="0.5500000000000000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 x14ac:dyDescent="0.5500000000000000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 x14ac:dyDescent="0.5500000000000000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 x14ac:dyDescent="0.5500000000000000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 x14ac:dyDescent="0.5500000000000000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 x14ac:dyDescent="0.5500000000000000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.75" customHeight="1" x14ac:dyDescent="0.5500000000000000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.7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.75" customHeight="1" x14ac:dyDescent="0.5500000000000000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 x14ac:dyDescent="0.5500000000000000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 x14ac:dyDescent="0.5500000000000000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 x14ac:dyDescent="0.5500000000000000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 x14ac:dyDescent="0.5500000000000000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 x14ac:dyDescent="0.5500000000000000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 x14ac:dyDescent="0.5500000000000000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 x14ac:dyDescent="0.5500000000000000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 x14ac:dyDescent="0.5500000000000000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 x14ac:dyDescent="0.5500000000000000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 x14ac:dyDescent="0.5500000000000000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 x14ac:dyDescent="0.5500000000000000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 x14ac:dyDescent="0.5500000000000000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 x14ac:dyDescent="0.5500000000000000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 x14ac:dyDescent="0.5500000000000000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 x14ac:dyDescent="0.5500000000000000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 x14ac:dyDescent="0.5500000000000000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 x14ac:dyDescent="0.5500000000000000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 x14ac:dyDescent="0.5500000000000000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 x14ac:dyDescent="0.5500000000000000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 x14ac:dyDescent="0.5500000000000000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 x14ac:dyDescent="0.5500000000000000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 x14ac:dyDescent="0.5500000000000000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 x14ac:dyDescent="0.5500000000000000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 x14ac:dyDescent="0.5500000000000000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 x14ac:dyDescent="0.5500000000000000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 x14ac:dyDescent="0.550000000000000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 x14ac:dyDescent="0.5500000000000000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 x14ac:dyDescent="0.5500000000000000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 x14ac:dyDescent="0.5500000000000000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 x14ac:dyDescent="0.5500000000000000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 x14ac:dyDescent="0.5500000000000000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 x14ac:dyDescent="0.5500000000000000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 x14ac:dyDescent="0.5500000000000000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 x14ac:dyDescent="0.5500000000000000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 x14ac:dyDescent="0.5500000000000000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 x14ac:dyDescent="0.5500000000000000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 x14ac:dyDescent="0.5500000000000000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 x14ac:dyDescent="0.5500000000000000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 x14ac:dyDescent="0.5500000000000000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 x14ac:dyDescent="0.5500000000000000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 x14ac:dyDescent="0.5500000000000000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 x14ac:dyDescent="0.5500000000000000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 x14ac:dyDescent="0.5500000000000000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 x14ac:dyDescent="0.5500000000000000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 x14ac:dyDescent="0.5500000000000000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 x14ac:dyDescent="0.5500000000000000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 x14ac:dyDescent="0.5500000000000000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 x14ac:dyDescent="0.5500000000000000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 x14ac:dyDescent="0.5500000000000000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 x14ac:dyDescent="0.5500000000000000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 x14ac:dyDescent="0.5500000000000000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 x14ac:dyDescent="0.5500000000000000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 x14ac:dyDescent="0.5500000000000000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 x14ac:dyDescent="0.5500000000000000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 x14ac:dyDescent="0.5500000000000000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 x14ac:dyDescent="0.5500000000000000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 x14ac:dyDescent="0.5500000000000000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 x14ac:dyDescent="0.5500000000000000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 x14ac:dyDescent="0.5500000000000000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 x14ac:dyDescent="0.5500000000000000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 x14ac:dyDescent="0.5500000000000000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 x14ac:dyDescent="0.5500000000000000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 x14ac:dyDescent="0.5500000000000000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 x14ac:dyDescent="0.5500000000000000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 x14ac:dyDescent="0.5500000000000000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 x14ac:dyDescent="0.5500000000000000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 x14ac:dyDescent="0.5500000000000000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 x14ac:dyDescent="0.5500000000000000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 x14ac:dyDescent="0.5500000000000000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 x14ac:dyDescent="0.5500000000000000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 x14ac:dyDescent="0.5500000000000000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 x14ac:dyDescent="0.5500000000000000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 x14ac:dyDescent="0.5500000000000000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 x14ac:dyDescent="0.5500000000000000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 x14ac:dyDescent="0.5500000000000000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 x14ac:dyDescent="0.5500000000000000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 x14ac:dyDescent="0.5500000000000000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 x14ac:dyDescent="0.5500000000000000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 x14ac:dyDescent="0.5500000000000000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 x14ac:dyDescent="0.5500000000000000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 x14ac:dyDescent="0.5500000000000000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 x14ac:dyDescent="0.5500000000000000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 x14ac:dyDescent="0.5500000000000000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 x14ac:dyDescent="0.5500000000000000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 x14ac:dyDescent="0.5500000000000000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 x14ac:dyDescent="0.5500000000000000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 x14ac:dyDescent="0.5500000000000000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 x14ac:dyDescent="0.5500000000000000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 x14ac:dyDescent="0.5500000000000000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 x14ac:dyDescent="0.5500000000000000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 x14ac:dyDescent="0.5500000000000000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 x14ac:dyDescent="0.5500000000000000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 x14ac:dyDescent="0.5500000000000000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 x14ac:dyDescent="0.5500000000000000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 x14ac:dyDescent="0.5500000000000000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 x14ac:dyDescent="0.5500000000000000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 x14ac:dyDescent="0.5500000000000000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 x14ac:dyDescent="0.5500000000000000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 x14ac:dyDescent="0.5500000000000000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 x14ac:dyDescent="0.5500000000000000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 x14ac:dyDescent="0.5500000000000000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 x14ac:dyDescent="0.5500000000000000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 x14ac:dyDescent="0.5500000000000000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 x14ac:dyDescent="0.5500000000000000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 x14ac:dyDescent="0.5500000000000000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 x14ac:dyDescent="0.5500000000000000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 x14ac:dyDescent="0.5500000000000000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 x14ac:dyDescent="0.5500000000000000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 x14ac:dyDescent="0.5500000000000000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 x14ac:dyDescent="0.5500000000000000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 x14ac:dyDescent="0.5500000000000000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 x14ac:dyDescent="0.5500000000000000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 x14ac:dyDescent="0.5500000000000000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 x14ac:dyDescent="0.5500000000000000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 x14ac:dyDescent="0.5500000000000000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 x14ac:dyDescent="0.5500000000000000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 x14ac:dyDescent="0.5500000000000000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 x14ac:dyDescent="0.5500000000000000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 x14ac:dyDescent="0.5500000000000000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 x14ac:dyDescent="0.5500000000000000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 x14ac:dyDescent="0.5500000000000000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 x14ac:dyDescent="0.5500000000000000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 x14ac:dyDescent="0.5500000000000000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 x14ac:dyDescent="0.5500000000000000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 x14ac:dyDescent="0.5500000000000000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 x14ac:dyDescent="0.550000000000000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 x14ac:dyDescent="0.5500000000000000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 x14ac:dyDescent="0.5500000000000000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 x14ac:dyDescent="0.5500000000000000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 x14ac:dyDescent="0.5500000000000000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 x14ac:dyDescent="0.3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</row>
    <row r="222" spans="1:28" ht="15.75" customHeight="1" x14ac:dyDescent="0.3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</row>
    <row r="223" spans="1:28" ht="15.75" customHeight="1" x14ac:dyDescent="0.3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</row>
    <row r="224" spans="1:28" ht="15.75" customHeight="1" x14ac:dyDescent="0.3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</row>
    <row r="225" spans="1:28" ht="15.75" customHeight="1" x14ac:dyDescent="0.3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</row>
    <row r="226" spans="1:28" ht="15.75" customHeight="1" x14ac:dyDescent="0.3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</row>
    <row r="227" spans="1:28" ht="15.75" customHeight="1" x14ac:dyDescent="0.3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</row>
    <row r="228" spans="1:28" ht="15.75" customHeight="1" x14ac:dyDescent="0.3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</row>
    <row r="229" spans="1:28" ht="15.75" customHeight="1" x14ac:dyDescent="0.3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</row>
    <row r="230" spans="1:28" ht="15.75" customHeight="1" x14ac:dyDescent="0.3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</row>
    <row r="231" spans="1:28" ht="15.75" customHeight="1" x14ac:dyDescent="0.3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</row>
    <row r="232" spans="1:28" ht="15.75" customHeight="1" x14ac:dyDescent="0.3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</row>
    <row r="233" spans="1:28" ht="15.75" customHeight="1" x14ac:dyDescent="0.3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</row>
    <row r="234" spans="1:28" ht="15.75" customHeight="1" x14ac:dyDescent="0.3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</row>
    <row r="235" spans="1:28" ht="15.75" customHeight="1" x14ac:dyDescent="0.3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</row>
    <row r="236" spans="1:28" ht="15.75" customHeight="1" x14ac:dyDescent="0.3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</row>
    <row r="237" spans="1:28" ht="15.75" customHeight="1" x14ac:dyDescent="0.3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</row>
    <row r="238" spans="1:28" ht="15.75" customHeight="1" x14ac:dyDescent="0.3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</row>
    <row r="239" spans="1:28" ht="15.75" customHeight="1" x14ac:dyDescent="0.3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</row>
    <row r="240" spans="1:28" ht="15.75" customHeight="1" x14ac:dyDescent="0.3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</row>
    <row r="241" spans="1:28" ht="15.75" customHeight="1" x14ac:dyDescent="0.3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</row>
    <row r="242" spans="1:28" ht="15.75" customHeight="1" x14ac:dyDescent="0.3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</row>
    <row r="243" spans="1:28" ht="15.75" customHeight="1" x14ac:dyDescent="0.3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</row>
    <row r="244" spans="1:28" ht="15.75" customHeight="1" x14ac:dyDescent="0.3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</row>
    <row r="245" spans="1:28" ht="15.75" customHeight="1" x14ac:dyDescent="0.3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</row>
    <row r="246" spans="1:28" ht="15.75" customHeight="1" x14ac:dyDescent="0.3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</row>
    <row r="247" spans="1:28" ht="15.75" customHeight="1" x14ac:dyDescent="0.3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</row>
    <row r="248" spans="1:28" ht="15.75" customHeight="1" x14ac:dyDescent="0.3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</row>
    <row r="249" spans="1:28" ht="15.75" customHeight="1" x14ac:dyDescent="0.3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</row>
    <row r="250" spans="1:28" ht="15.75" customHeight="1" x14ac:dyDescent="0.3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</row>
    <row r="251" spans="1:28" ht="15.75" customHeight="1" x14ac:dyDescent="0.3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</row>
    <row r="252" spans="1:28" ht="15.75" customHeight="1" x14ac:dyDescent="0.3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</row>
    <row r="253" spans="1:28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</row>
    <row r="254" spans="1:28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</row>
    <row r="255" spans="1:28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</row>
    <row r="256" spans="1:28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</row>
    <row r="257" spans="1:28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</row>
    <row r="258" spans="1:28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</row>
    <row r="259" spans="1:28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</row>
    <row r="260" spans="1:28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</row>
    <row r="261" spans="1:28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</row>
    <row r="262" spans="1:28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</row>
    <row r="263" spans="1:28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</row>
    <row r="264" spans="1:28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</row>
    <row r="265" spans="1:28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</row>
    <row r="266" spans="1:28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</row>
    <row r="267" spans="1:28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</row>
    <row r="268" spans="1:28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</row>
    <row r="269" spans="1:28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</row>
    <row r="270" spans="1:28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</row>
    <row r="271" spans="1:28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</row>
    <row r="272" spans="1:28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</row>
    <row r="273" spans="1:28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</row>
    <row r="274" spans="1:28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</row>
    <row r="275" spans="1:28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</row>
    <row r="276" spans="1:28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</row>
    <row r="277" spans="1:28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</row>
    <row r="278" spans="1:28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</row>
    <row r="279" spans="1:28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</row>
    <row r="280" spans="1:28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</row>
    <row r="281" spans="1:28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</row>
    <row r="282" spans="1:28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</row>
    <row r="283" spans="1:28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</row>
    <row r="284" spans="1:28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</row>
    <row r="285" spans="1:28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</row>
    <row r="286" spans="1:28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</row>
    <row r="287" spans="1:28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</row>
    <row r="288" spans="1:28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</row>
    <row r="289" spans="1:28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</row>
    <row r="290" spans="1:28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</row>
    <row r="291" spans="1:28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</row>
    <row r="292" spans="1:28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</row>
    <row r="293" spans="1:28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</row>
    <row r="294" spans="1:28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</row>
    <row r="295" spans="1:28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</row>
    <row r="296" spans="1:28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</row>
    <row r="297" spans="1:28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</row>
    <row r="298" spans="1:28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</row>
    <row r="299" spans="1:28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</row>
    <row r="300" spans="1:28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</row>
    <row r="301" spans="1:28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</row>
    <row r="302" spans="1:28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</row>
    <row r="303" spans="1:28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</row>
    <row r="304" spans="1:28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</row>
    <row r="305" spans="1:28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</row>
    <row r="306" spans="1:28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</row>
    <row r="307" spans="1:28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</row>
    <row r="308" spans="1:28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</row>
    <row r="309" spans="1:28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</row>
    <row r="310" spans="1:28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</row>
    <row r="311" spans="1:28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</row>
    <row r="312" spans="1:28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</row>
    <row r="313" spans="1:28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</row>
    <row r="314" spans="1:28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</row>
    <row r="315" spans="1:28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</row>
    <row r="316" spans="1:28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</row>
    <row r="317" spans="1:28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</row>
    <row r="318" spans="1:28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</row>
    <row r="319" spans="1:28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</row>
    <row r="320" spans="1:28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</row>
    <row r="321" spans="1:28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</row>
    <row r="322" spans="1:28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</row>
    <row r="323" spans="1:28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</row>
    <row r="324" spans="1:28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</row>
    <row r="325" spans="1:28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</row>
    <row r="326" spans="1:28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</row>
    <row r="327" spans="1:28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</row>
    <row r="328" spans="1:28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</row>
    <row r="329" spans="1:28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</row>
    <row r="330" spans="1:28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</row>
    <row r="331" spans="1:28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</row>
    <row r="332" spans="1:28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</row>
    <row r="333" spans="1:28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</row>
    <row r="334" spans="1:28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</row>
    <row r="335" spans="1:28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</row>
    <row r="336" spans="1:28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</row>
    <row r="337" spans="1:28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</row>
    <row r="338" spans="1:28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</row>
    <row r="339" spans="1:28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</row>
    <row r="340" spans="1:28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</row>
    <row r="341" spans="1:28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</row>
    <row r="342" spans="1:28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</row>
    <row r="343" spans="1:28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</row>
    <row r="344" spans="1:28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</row>
    <row r="345" spans="1:28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</row>
    <row r="346" spans="1:28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</row>
    <row r="347" spans="1:28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</row>
    <row r="348" spans="1:28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</row>
    <row r="349" spans="1:28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</row>
    <row r="350" spans="1:28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</row>
    <row r="351" spans="1:28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</row>
    <row r="352" spans="1:28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</row>
    <row r="353" spans="1:28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</row>
    <row r="354" spans="1:28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</row>
    <row r="355" spans="1:28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</row>
    <row r="356" spans="1:28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</row>
    <row r="357" spans="1:28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</row>
    <row r="358" spans="1:28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</row>
    <row r="359" spans="1:28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</row>
    <row r="360" spans="1:28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</row>
    <row r="361" spans="1:28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</row>
    <row r="362" spans="1:28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</row>
    <row r="363" spans="1:28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</row>
    <row r="364" spans="1:28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</row>
    <row r="365" spans="1:28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</row>
    <row r="366" spans="1:28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</row>
    <row r="367" spans="1:28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</row>
    <row r="368" spans="1:28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</row>
    <row r="369" spans="1:28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</row>
    <row r="370" spans="1:28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</row>
    <row r="371" spans="1:28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</row>
    <row r="372" spans="1:28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</row>
    <row r="373" spans="1:28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</row>
    <row r="374" spans="1:28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</row>
    <row r="375" spans="1:28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</row>
    <row r="376" spans="1:28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</row>
    <row r="377" spans="1:28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</row>
    <row r="378" spans="1:28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</row>
    <row r="379" spans="1:28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</row>
    <row r="380" spans="1:28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</row>
    <row r="381" spans="1:28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</row>
    <row r="382" spans="1:28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</row>
    <row r="383" spans="1:28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</row>
    <row r="384" spans="1:28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</row>
    <row r="385" spans="1:28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</row>
    <row r="386" spans="1:28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</row>
    <row r="387" spans="1:28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</row>
    <row r="388" spans="1:28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</row>
    <row r="389" spans="1:28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</row>
    <row r="390" spans="1:28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</row>
    <row r="391" spans="1:28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</row>
    <row r="392" spans="1:28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</row>
    <row r="393" spans="1:28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</row>
    <row r="394" spans="1:28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</row>
    <row r="395" spans="1:28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</row>
    <row r="396" spans="1:28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</row>
    <row r="397" spans="1:28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</row>
    <row r="398" spans="1:28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</row>
    <row r="399" spans="1:28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</row>
    <row r="400" spans="1:28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</row>
    <row r="401" spans="1:28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</row>
    <row r="402" spans="1:28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</row>
    <row r="403" spans="1:28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</row>
    <row r="404" spans="1:28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</row>
    <row r="405" spans="1:28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</row>
    <row r="406" spans="1:28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</row>
    <row r="407" spans="1:28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</row>
    <row r="408" spans="1:28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</row>
    <row r="409" spans="1:28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</row>
    <row r="410" spans="1:28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</row>
    <row r="411" spans="1:28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</row>
    <row r="412" spans="1:28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</row>
    <row r="413" spans="1:28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</row>
    <row r="414" spans="1:28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</row>
    <row r="415" spans="1:28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</row>
    <row r="416" spans="1:28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</row>
    <row r="417" spans="1:28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</row>
    <row r="418" spans="1:28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</row>
    <row r="419" spans="1:28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</row>
    <row r="420" spans="1:28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</row>
    <row r="421" spans="1:28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</row>
    <row r="422" spans="1:28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</row>
    <row r="423" spans="1:28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</row>
    <row r="424" spans="1:28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</row>
    <row r="425" spans="1:28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</row>
    <row r="426" spans="1:28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</row>
    <row r="427" spans="1:28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</row>
    <row r="428" spans="1:28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</row>
    <row r="429" spans="1:28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</row>
    <row r="430" spans="1:28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</row>
    <row r="431" spans="1:28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</row>
    <row r="432" spans="1:28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</row>
    <row r="433" spans="1:28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</row>
    <row r="434" spans="1:28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</row>
    <row r="435" spans="1:28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</row>
    <row r="436" spans="1:28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</row>
    <row r="437" spans="1:28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</row>
    <row r="438" spans="1:28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</row>
    <row r="439" spans="1:28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</row>
    <row r="440" spans="1:28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</row>
    <row r="441" spans="1:28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</row>
    <row r="442" spans="1:28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</row>
    <row r="443" spans="1:28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</row>
    <row r="444" spans="1:28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</row>
    <row r="445" spans="1:28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</row>
    <row r="446" spans="1:28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</row>
    <row r="447" spans="1:28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</row>
    <row r="448" spans="1:28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</row>
    <row r="449" spans="1:28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</row>
    <row r="450" spans="1:28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</row>
    <row r="451" spans="1:28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</row>
    <row r="452" spans="1:28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</row>
    <row r="453" spans="1:28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</row>
    <row r="454" spans="1:28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</row>
    <row r="455" spans="1:28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</row>
    <row r="456" spans="1:28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</row>
    <row r="457" spans="1:28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</row>
    <row r="458" spans="1:28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</row>
    <row r="459" spans="1:28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</row>
    <row r="460" spans="1:28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</row>
    <row r="461" spans="1:28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</row>
    <row r="462" spans="1:28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</row>
    <row r="463" spans="1:28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</row>
    <row r="464" spans="1:28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</row>
    <row r="465" spans="1:28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</row>
    <row r="466" spans="1:28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</row>
    <row r="467" spans="1:28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</row>
    <row r="468" spans="1:28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</row>
    <row r="469" spans="1:28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</row>
    <row r="470" spans="1:28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</row>
    <row r="471" spans="1:28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</row>
    <row r="472" spans="1:28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</row>
    <row r="473" spans="1:28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</row>
    <row r="474" spans="1:28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</row>
    <row r="475" spans="1:28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</row>
    <row r="476" spans="1:28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</row>
    <row r="477" spans="1:28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</row>
    <row r="478" spans="1:28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</row>
    <row r="479" spans="1:28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</row>
    <row r="480" spans="1:28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</row>
    <row r="481" spans="1:28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</row>
    <row r="482" spans="1:28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</row>
    <row r="483" spans="1:28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</row>
    <row r="484" spans="1:28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</row>
    <row r="485" spans="1:28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</row>
    <row r="486" spans="1:28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</row>
    <row r="487" spans="1:28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</row>
    <row r="488" spans="1:28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</row>
    <row r="489" spans="1:28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</row>
    <row r="490" spans="1:28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</row>
    <row r="491" spans="1:28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</row>
    <row r="492" spans="1:28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</row>
    <row r="493" spans="1:28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</row>
    <row r="494" spans="1:28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</row>
    <row r="495" spans="1:28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</row>
    <row r="496" spans="1:28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</row>
    <row r="497" spans="1:28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</row>
    <row r="498" spans="1:28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</row>
    <row r="499" spans="1:28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</row>
    <row r="500" spans="1:28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</row>
    <row r="501" spans="1:28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</row>
    <row r="502" spans="1:28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</row>
    <row r="503" spans="1:28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</row>
    <row r="504" spans="1:28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</row>
    <row r="505" spans="1:28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</row>
    <row r="506" spans="1:28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</row>
    <row r="507" spans="1:28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</row>
    <row r="508" spans="1:28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</row>
    <row r="509" spans="1:28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</row>
    <row r="510" spans="1:28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</row>
    <row r="511" spans="1:28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</row>
    <row r="512" spans="1:28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</row>
    <row r="513" spans="1:28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</row>
    <row r="514" spans="1:28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</row>
    <row r="515" spans="1:28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</row>
    <row r="516" spans="1:28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</row>
    <row r="517" spans="1:28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</row>
    <row r="518" spans="1:28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</row>
    <row r="519" spans="1:28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</row>
    <row r="520" spans="1:28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</row>
    <row r="521" spans="1:28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</row>
    <row r="522" spans="1:28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</row>
    <row r="523" spans="1:28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</row>
    <row r="524" spans="1:28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</row>
    <row r="525" spans="1:28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</row>
    <row r="526" spans="1:28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</row>
    <row r="527" spans="1:28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</row>
    <row r="528" spans="1:28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</row>
    <row r="529" spans="1:28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</row>
    <row r="530" spans="1:28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</row>
    <row r="531" spans="1:28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</row>
    <row r="532" spans="1:28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</row>
    <row r="533" spans="1:28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</row>
    <row r="534" spans="1:28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</row>
    <row r="535" spans="1:28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</row>
    <row r="536" spans="1:28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</row>
    <row r="537" spans="1:28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</row>
    <row r="538" spans="1:28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</row>
    <row r="539" spans="1:28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</row>
    <row r="540" spans="1:28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</row>
    <row r="541" spans="1:28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</row>
    <row r="542" spans="1:28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</row>
    <row r="543" spans="1:28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</row>
    <row r="544" spans="1:28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</row>
    <row r="545" spans="1:28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</row>
    <row r="546" spans="1:28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</row>
    <row r="547" spans="1:28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</row>
    <row r="548" spans="1:28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</row>
    <row r="549" spans="1:28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</row>
    <row r="550" spans="1:28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</row>
    <row r="551" spans="1:28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</row>
    <row r="552" spans="1:28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</row>
    <row r="553" spans="1:28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</row>
    <row r="554" spans="1:28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</row>
    <row r="555" spans="1:28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</row>
    <row r="556" spans="1:28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</row>
    <row r="557" spans="1:28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</row>
    <row r="558" spans="1:28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</row>
    <row r="559" spans="1:28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</row>
    <row r="560" spans="1:28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</row>
    <row r="561" spans="1:28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</row>
    <row r="562" spans="1:28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</row>
    <row r="563" spans="1:28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</row>
    <row r="564" spans="1:28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</row>
    <row r="565" spans="1:28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</row>
    <row r="566" spans="1:28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</row>
    <row r="567" spans="1:28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</row>
    <row r="568" spans="1:28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</row>
    <row r="569" spans="1:28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</row>
    <row r="570" spans="1:28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</row>
    <row r="571" spans="1:28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</row>
    <row r="572" spans="1:28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</row>
    <row r="573" spans="1:28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</row>
    <row r="574" spans="1:28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</row>
    <row r="575" spans="1:28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</row>
    <row r="576" spans="1:28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</row>
    <row r="577" spans="1:28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</row>
    <row r="578" spans="1:28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</row>
    <row r="579" spans="1:28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</row>
    <row r="580" spans="1:28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</row>
    <row r="581" spans="1:28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</row>
    <row r="582" spans="1:28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</row>
    <row r="583" spans="1:28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</row>
    <row r="584" spans="1:28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</row>
    <row r="585" spans="1:28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</row>
    <row r="586" spans="1:28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</row>
    <row r="587" spans="1:28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</row>
    <row r="588" spans="1:28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</row>
    <row r="589" spans="1:28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</row>
    <row r="590" spans="1:28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</row>
    <row r="591" spans="1:28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</row>
    <row r="592" spans="1:28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</row>
    <row r="593" spans="1:28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</row>
    <row r="594" spans="1:28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</row>
    <row r="595" spans="1:28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</row>
    <row r="596" spans="1:28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</row>
    <row r="597" spans="1:28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</row>
    <row r="598" spans="1:28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</row>
    <row r="599" spans="1:28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</row>
    <row r="600" spans="1:28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</row>
    <row r="601" spans="1:28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</row>
    <row r="602" spans="1:28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</row>
    <row r="603" spans="1:28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</row>
    <row r="604" spans="1:28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</row>
    <row r="605" spans="1:28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</row>
    <row r="606" spans="1:28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</row>
    <row r="607" spans="1:28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</row>
    <row r="608" spans="1:28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</row>
    <row r="609" spans="1:28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</row>
    <row r="610" spans="1:28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</row>
    <row r="611" spans="1:28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</row>
    <row r="612" spans="1:28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</row>
    <row r="613" spans="1:28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</row>
    <row r="614" spans="1:28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</row>
    <row r="615" spans="1:28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</row>
    <row r="616" spans="1:28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</row>
    <row r="617" spans="1:28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</row>
    <row r="618" spans="1:28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</row>
    <row r="619" spans="1:28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</row>
    <row r="620" spans="1:28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</row>
    <row r="621" spans="1:28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</row>
    <row r="622" spans="1:28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</row>
    <row r="623" spans="1:28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</row>
    <row r="624" spans="1:28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</row>
    <row r="625" spans="1:28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</row>
    <row r="626" spans="1:28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</row>
    <row r="627" spans="1:28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</row>
    <row r="628" spans="1:28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</row>
    <row r="629" spans="1:28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</row>
    <row r="630" spans="1:28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</row>
    <row r="631" spans="1:28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</row>
    <row r="632" spans="1:28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</row>
    <row r="633" spans="1:28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</row>
    <row r="634" spans="1:28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</row>
    <row r="635" spans="1:28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</row>
    <row r="636" spans="1:28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</row>
    <row r="637" spans="1:28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</row>
    <row r="638" spans="1:28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</row>
    <row r="639" spans="1:28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</row>
    <row r="640" spans="1:28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</row>
    <row r="641" spans="1:28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</row>
    <row r="642" spans="1:28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</row>
    <row r="643" spans="1:28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</row>
    <row r="644" spans="1:28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</row>
    <row r="645" spans="1:28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</row>
    <row r="646" spans="1:28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</row>
    <row r="647" spans="1:28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</row>
    <row r="648" spans="1:28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</row>
    <row r="649" spans="1:28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</row>
    <row r="650" spans="1:28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</row>
    <row r="651" spans="1:28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</row>
    <row r="652" spans="1:28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</row>
    <row r="653" spans="1:28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</row>
    <row r="654" spans="1:28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</row>
    <row r="655" spans="1:28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</row>
    <row r="656" spans="1:28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</row>
    <row r="657" spans="1:28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</row>
    <row r="658" spans="1:28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</row>
    <row r="659" spans="1:28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</row>
    <row r="660" spans="1:28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</row>
    <row r="661" spans="1:28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</row>
    <row r="662" spans="1:28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</row>
    <row r="663" spans="1:28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</row>
    <row r="664" spans="1:28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</row>
    <row r="665" spans="1:28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</row>
    <row r="666" spans="1:28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</row>
    <row r="667" spans="1:28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</row>
    <row r="668" spans="1:28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</row>
    <row r="669" spans="1:28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</row>
    <row r="670" spans="1:28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</row>
    <row r="671" spans="1:28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</row>
    <row r="672" spans="1:28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</row>
    <row r="673" spans="1:28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</row>
    <row r="674" spans="1:28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</row>
    <row r="675" spans="1:28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</row>
    <row r="676" spans="1:28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</row>
    <row r="677" spans="1:28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</row>
    <row r="678" spans="1:28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</row>
    <row r="679" spans="1:28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</row>
    <row r="680" spans="1:28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</row>
    <row r="681" spans="1:28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</row>
    <row r="682" spans="1:28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</row>
    <row r="683" spans="1:28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</row>
    <row r="684" spans="1:28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</row>
    <row r="685" spans="1:28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</row>
    <row r="686" spans="1:28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</row>
    <row r="687" spans="1:28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</row>
    <row r="688" spans="1:28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</row>
    <row r="689" spans="1:28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</row>
    <row r="690" spans="1:28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</row>
    <row r="691" spans="1:28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</row>
    <row r="692" spans="1:28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</row>
    <row r="693" spans="1:28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</row>
    <row r="694" spans="1:28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</row>
    <row r="695" spans="1:28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</row>
    <row r="696" spans="1:28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</row>
    <row r="697" spans="1:28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</row>
    <row r="698" spans="1:28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</row>
    <row r="699" spans="1:28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</row>
    <row r="700" spans="1:28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</row>
    <row r="701" spans="1:28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</row>
    <row r="702" spans="1:28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</row>
    <row r="703" spans="1:28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</row>
    <row r="704" spans="1:28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</row>
    <row r="705" spans="1:28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</row>
    <row r="706" spans="1:28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</row>
    <row r="707" spans="1:28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</row>
    <row r="708" spans="1:28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</row>
    <row r="709" spans="1:28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</row>
    <row r="710" spans="1:28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</row>
    <row r="711" spans="1:28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</row>
    <row r="712" spans="1:28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</row>
    <row r="713" spans="1:28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</row>
    <row r="714" spans="1:28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</row>
    <row r="715" spans="1:28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</row>
    <row r="716" spans="1:28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</row>
    <row r="717" spans="1:28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</row>
    <row r="718" spans="1:28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</row>
    <row r="719" spans="1:28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</row>
    <row r="720" spans="1:28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</row>
    <row r="721" spans="1:28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</row>
    <row r="722" spans="1:28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</row>
    <row r="723" spans="1:28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</row>
    <row r="724" spans="1:28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</row>
    <row r="725" spans="1:28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</row>
    <row r="726" spans="1:28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</row>
    <row r="727" spans="1:28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</row>
    <row r="728" spans="1:28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</row>
    <row r="729" spans="1:28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</row>
    <row r="730" spans="1:28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</row>
    <row r="731" spans="1:28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</row>
    <row r="732" spans="1:28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</row>
    <row r="733" spans="1:28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</row>
    <row r="734" spans="1:28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</row>
    <row r="735" spans="1:28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</row>
    <row r="736" spans="1:28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</row>
    <row r="737" spans="1:28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</row>
    <row r="738" spans="1:28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</row>
    <row r="739" spans="1:28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</row>
    <row r="740" spans="1:28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</row>
    <row r="741" spans="1:28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</row>
    <row r="742" spans="1:28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</row>
    <row r="743" spans="1:28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</row>
    <row r="744" spans="1:28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</row>
    <row r="745" spans="1:28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</row>
    <row r="746" spans="1:28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</row>
    <row r="747" spans="1:28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</row>
    <row r="748" spans="1:28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</row>
    <row r="749" spans="1:28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</row>
    <row r="750" spans="1:28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</row>
    <row r="751" spans="1:28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</row>
    <row r="752" spans="1:28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</row>
    <row r="753" spans="1:28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</row>
    <row r="754" spans="1:28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</row>
    <row r="755" spans="1:28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</row>
    <row r="756" spans="1:28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</row>
    <row r="757" spans="1:28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</row>
    <row r="758" spans="1:28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</row>
    <row r="759" spans="1:28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</row>
    <row r="760" spans="1:28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</row>
    <row r="761" spans="1:28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</row>
    <row r="762" spans="1:28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</row>
    <row r="763" spans="1:28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</row>
    <row r="764" spans="1:28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</row>
    <row r="765" spans="1:28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</row>
    <row r="766" spans="1:28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</row>
    <row r="767" spans="1:28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</row>
    <row r="768" spans="1:28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</row>
    <row r="769" spans="1:28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</row>
    <row r="770" spans="1:28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</row>
    <row r="771" spans="1:28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</row>
    <row r="772" spans="1:28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</row>
    <row r="773" spans="1:28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</row>
    <row r="774" spans="1:28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</row>
    <row r="775" spans="1:28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</row>
    <row r="776" spans="1:28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</row>
    <row r="777" spans="1:28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</row>
    <row r="778" spans="1:28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</row>
    <row r="779" spans="1:28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</row>
    <row r="780" spans="1:28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</row>
    <row r="781" spans="1:28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</row>
    <row r="782" spans="1:28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</row>
    <row r="783" spans="1:28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</row>
    <row r="784" spans="1:28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</row>
    <row r="785" spans="1:28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</row>
    <row r="786" spans="1:28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</row>
    <row r="787" spans="1:28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</row>
    <row r="788" spans="1:28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</row>
    <row r="789" spans="1:28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</row>
    <row r="790" spans="1:28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</row>
    <row r="791" spans="1:28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</row>
    <row r="792" spans="1:28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</row>
    <row r="793" spans="1:28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</row>
    <row r="794" spans="1:28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</row>
    <row r="795" spans="1:28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</row>
    <row r="796" spans="1:28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</row>
    <row r="797" spans="1:28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</row>
    <row r="798" spans="1:28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</row>
    <row r="799" spans="1:28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</row>
    <row r="800" spans="1:28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</row>
    <row r="801" spans="1:28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</row>
    <row r="802" spans="1:28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</row>
    <row r="803" spans="1:28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</row>
    <row r="804" spans="1:28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</row>
    <row r="805" spans="1:28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</row>
    <row r="806" spans="1:28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</row>
    <row r="807" spans="1:28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</row>
    <row r="808" spans="1:28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</row>
    <row r="809" spans="1:28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</row>
    <row r="810" spans="1:28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</row>
    <row r="811" spans="1:28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</row>
    <row r="812" spans="1:28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</row>
    <row r="813" spans="1:28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</row>
    <row r="814" spans="1:28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</row>
    <row r="815" spans="1:28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</row>
    <row r="816" spans="1:28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</row>
    <row r="817" spans="1:28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</row>
    <row r="818" spans="1:28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</row>
    <row r="819" spans="1:28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</row>
    <row r="820" spans="1:28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</row>
    <row r="821" spans="1:28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</row>
    <row r="822" spans="1:28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</row>
    <row r="823" spans="1:28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</row>
    <row r="824" spans="1:28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</row>
    <row r="825" spans="1:28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</row>
    <row r="826" spans="1:28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</row>
    <row r="827" spans="1:28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</row>
    <row r="828" spans="1:28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</row>
    <row r="829" spans="1:28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</row>
    <row r="830" spans="1:28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</row>
    <row r="831" spans="1:28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</row>
    <row r="832" spans="1:28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</row>
    <row r="833" spans="1:28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</row>
    <row r="834" spans="1:28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</row>
    <row r="835" spans="1:28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</row>
    <row r="836" spans="1:28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</row>
    <row r="837" spans="1:28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</row>
    <row r="838" spans="1:28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</row>
    <row r="839" spans="1:28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</row>
    <row r="840" spans="1:28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</row>
    <row r="841" spans="1:28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</row>
    <row r="842" spans="1:28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</row>
    <row r="843" spans="1:28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</row>
    <row r="844" spans="1:28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</row>
    <row r="845" spans="1:28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</row>
    <row r="846" spans="1:28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</row>
    <row r="847" spans="1:28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</row>
    <row r="848" spans="1:28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</row>
    <row r="849" spans="1:28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</row>
    <row r="850" spans="1:28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</row>
    <row r="851" spans="1:28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</row>
    <row r="852" spans="1:28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</row>
    <row r="853" spans="1:28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</row>
    <row r="854" spans="1:28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</row>
    <row r="855" spans="1:28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</row>
    <row r="856" spans="1:28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</row>
    <row r="857" spans="1:28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</row>
    <row r="858" spans="1:28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</row>
    <row r="859" spans="1:28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</row>
    <row r="860" spans="1:28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</row>
    <row r="861" spans="1:28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</row>
    <row r="862" spans="1:28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</row>
    <row r="863" spans="1:28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</row>
    <row r="864" spans="1:28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</row>
    <row r="865" spans="1:28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</row>
    <row r="866" spans="1:28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</row>
    <row r="867" spans="1:28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</row>
    <row r="868" spans="1:28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</row>
    <row r="869" spans="1:28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</row>
    <row r="870" spans="1:28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</row>
    <row r="871" spans="1:28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</row>
    <row r="872" spans="1:28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</row>
    <row r="873" spans="1:28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</row>
    <row r="874" spans="1:28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</row>
    <row r="875" spans="1:28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</row>
    <row r="876" spans="1:28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</row>
    <row r="877" spans="1:28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</row>
    <row r="878" spans="1:28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</row>
    <row r="879" spans="1:28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</row>
    <row r="880" spans="1:28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</row>
    <row r="881" spans="1:28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</row>
    <row r="882" spans="1:28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</row>
    <row r="883" spans="1:28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</row>
    <row r="884" spans="1:28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</row>
    <row r="885" spans="1:28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</row>
    <row r="886" spans="1:28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</row>
    <row r="887" spans="1:28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</row>
    <row r="888" spans="1:28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</row>
    <row r="889" spans="1:28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</row>
    <row r="890" spans="1:28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</row>
    <row r="891" spans="1:28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</row>
    <row r="892" spans="1:28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</row>
    <row r="893" spans="1:28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</row>
    <row r="894" spans="1:28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</row>
    <row r="895" spans="1:28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</row>
    <row r="896" spans="1:28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</row>
    <row r="897" spans="1:28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</row>
    <row r="898" spans="1:28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</row>
    <row r="899" spans="1:28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</row>
    <row r="900" spans="1:28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</row>
    <row r="901" spans="1:28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</row>
    <row r="902" spans="1:28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</row>
    <row r="903" spans="1:28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</row>
    <row r="904" spans="1:28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</row>
    <row r="905" spans="1:28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</row>
    <row r="906" spans="1:28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</row>
    <row r="907" spans="1:28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</row>
    <row r="908" spans="1:28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</row>
    <row r="909" spans="1:28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</row>
    <row r="910" spans="1:28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</row>
    <row r="911" spans="1:28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</row>
    <row r="912" spans="1:28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</row>
    <row r="913" spans="1:28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</row>
    <row r="914" spans="1:28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</row>
    <row r="915" spans="1:28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</row>
    <row r="916" spans="1:28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</row>
    <row r="917" spans="1:28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</row>
    <row r="918" spans="1:28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</row>
    <row r="919" spans="1:28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</row>
    <row r="920" spans="1:28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</row>
    <row r="921" spans="1:28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</row>
    <row r="922" spans="1:28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</row>
    <row r="923" spans="1:28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</row>
    <row r="924" spans="1:28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</row>
    <row r="925" spans="1:28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</row>
    <row r="926" spans="1:28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</row>
    <row r="927" spans="1:28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</row>
    <row r="928" spans="1:28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</row>
    <row r="929" spans="1:28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</row>
    <row r="930" spans="1:28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</row>
    <row r="931" spans="1:28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</row>
    <row r="932" spans="1:28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</row>
    <row r="933" spans="1:28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</row>
    <row r="934" spans="1:28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</row>
    <row r="935" spans="1:28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</row>
    <row r="936" spans="1:28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</row>
    <row r="937" spans="1:28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</row>
    <row r="938" spans="1:28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</row>
    <row r="939" spans="1:28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</row>
    <row r="940" spans="1:28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</row>
    <row r="941" spans="1:28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</row>
    <row r="942" spans="1:28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</row>
    <row r="943" spans="1:28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</row>
    <row r="944" spans="1:28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</row>
    <row r="945" spans="1:28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</row>
    <row r="946" spans="1:28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</row>
    <row r="947" spans="1:28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</row>
    <row r="948" spans="1:28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</row>
    <row r="949" spans="1:28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</row>
    <row r="950" spans="1:28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</row>
    <row r="951" spans="1:28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</row>
    <row r="952" spans="1:28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</row>
    <row r="953" spans="1:28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</row>
    <row r="954" spans="1:28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</row>
    <row r="955" spans="1:28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</row>
    <row r="956" spans="1:28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</row>
    <row r="957" spans="1:28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</row>
    <row r="958" spans="1:28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</row>
    <row r="959" spans="1:28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</row>
    <row r="960" spans="1:28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</row>
    <row r="961" spans="1:28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</row>
    <row r="962" spans="1:28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</row>
    <row r="963" spans="1:28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</row>
    <row r="964" spans="1:28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</row>
    <row r="965" spans="1:28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</row>
    <row r="966" spans="1:28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</row>
    <row r="967" spans="1:28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</row>
    <row r="968" spans="1:28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</row>
    <row r="969" spans="1:28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</row>
    <row r="970" spans="1:28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</row>
    <row r="971" spans="1:28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</row>
    <row r="972" spans="1:28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</row>
    <row r="973" spans="1:28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</row>
    <row r="974" spans="1:28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</row>
    <row r="975" spans="1:28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</row>
    <row r="976" spans="1:28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</row>
    <row r="977" spans="1:28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</row>
    <row r="978" spans="1:28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</row>
    <row r="979" spans="1:28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</row>
    <row r="980" spans="1:28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</row>
    <row r="981" spans="1:28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</row>
    <row r="982" spans="1:28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</row>
    <row r="983" spans="1:28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</row>
    <row r="984" spans="1:28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</row>
    <row r="985" spans="1:28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</row>
    <row r="986" spans="1:28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</row>
    <row r="987" spans="1:28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</row>
    <row r="988" spans="1:28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</row>
    <row r="989" spans="1:28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</row>
    <row r="990" spans="1:28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</row>
    <row r="991" spans="1:28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</row>
    <row r="992" spans="1:28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</row>
    <row r="993" spans="1:28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</row>
    <row r="994" spans="1:28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</row>
    <row r="995" spans="1:28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</row>
    <row r="996" spans="1:28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</row>
    <row r="997" spans="1:28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</row>
    <row r="998" spans="1:28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</row>
    <row r="999" spans="1:28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</row>
    <row r="1000" spans="1:28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00"/>
  <sheetViews>
    <sheetView showGridLines="0" workbookViewId="0">
      <selection activeCell="E1" sqref="E1:E1048576"/>
    </sheetView>
  </sheetViews>
  <sheetFormatPr defaultColWidth="11.1640625" defaultRowHeight="15" customHeight="1" x14ac:dyDescent="0.35"/>
  <cols>
    <col min="1" max="1" width="3.83203125" customWidth="1"/>
    <col min="2" max="2" width="28.33203125" customWidth="1"/>
    <col min="3" max="7" width="14.9140625" customWidth="1"/>
    <col min="8" max="27" width="11.1640625" customWidth="1"/>
  </cols>
  <sheetData>
    <row r="1" spans="1:27" ht="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5" x14ac:dyDescent="0.35">
      <c r="A2" s="1"/>
      <c r="B2" s="82" t="s">
        <v>117</v>
      </c>
      <c r="C2" s="83" t="s">
        <v>118</v>
      </c>
      <c r="D2" s="83" t="s">
        <v>119</v>
      </c>
      <c r="E2" s="84" t="s">
        <v>120</v>
      </c>
      <c r="F2" s="84" t="s">
        <v>121</v>
      </c>
      <c r="G2" s="85" t="s">
        <v>101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5" x14ac:dyDescent="0.35">
      <c r="A3" s="1"/>
      <c r="B3" s="53" t="str">
        <f>'Vstupní data'!B47</f>
        <v>Koordinátor</v>
      </c>
      <c r="C3" s="86">
        <v>1</v>
      </c>
      <c r="D3" s="18">
        <f>'Vstupní data'!C47*C3</f>
        <v>1128000</v>
      </c>
      <c r="E3" s="18">
        <f>D3*'Vstupní data'!$C$11</f>
        <v>381264</v>
      </c>
      <c r="F3" s="18">
        <f>(D3+E3)*'Vstupní data'!$C$51</f>
        <v>226389.6</v>
      </c>
      <c r="G3" s="31">
        <f t="shared" ref="G3:G6" si="0">SUM(D3:F3)</f>
        <v>1735653.6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.5" x14ac:dyDescent="0.35">
      <c r="A4" s="1"/>
      <c r="B4" s="53" t="str">
        <f>'Vstupní data'!B48</f>
        <v>Technický manažer komunity</v>
      </c>
      <c r="C4" s="86">
        <v>1</v>
      </c>
      <c r="D4" s="18">
        <f>'Vstupní data'!C48*C4</f>
        <v>793200</v>
      </c>
      <c r="E4" s="18">
        <f>D4*'Vstupní data'!$C$11</f>
        <v>268101.60000000003</v>
      </c>
      <c r="F4" s="18">
        <f>(D4+E4)*'Vstupní data'!$C$51</f>
        <v>159195.24000000002</v>
      </c>
      <c r="G4" s="31">
        <f t="shared" si="0"/>
        <v>1220496.8400000001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.5" x14ac:dyDescent="0.35">
      <c r="A5" s="1"/>
      <c r="B5" s="53" t="s">
        <v>64</v>
      </c>
      <c r="C5" s="86">
        <v>3</v>
      </c>
      <c r="D5" s="18">
        <f>'Vstupní data'!C49*C5</f>
        <v>1872000</v>
      </c>
      <c r="E5" s="18">
        <f>D5*'Vstupní data'!$C$11</f>
        <v>632736</v>
      </c>
      <c r="F5" s="18">
        <f>(D5+E5)*'Vstupní data'!$C$51</f>
        <v>375710.39999999997</v>
      </c>
      <c r="G5" s="31">
        <f t="shared" si="0"/>
        <v>2880446.4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.5" x14ac:dyDescent="0.35">
      <c r="A6" s="1"/>
      <c r="B6" s="53" t="str">
        <f>'Vstupní data'!B50</f>
        <v>Právní a jiná podpora</v>
      </c>
      <c r="C6" s="86">
        <v>1</v>
      </c>
      <c r="D6" s="18">
        <f>'Vstupní data'!C50*C6</f>
        <v>669000</v>
      </c>
      <c r="E6" s="18">
        <f>D6*'Vstupní data'!$C$11</f>
        <v>226122.00000000003</v>
      </c>
      <c r="F6" s="18">
        <f>(D6+E6)*'Vstupní data'!$C$51</f>
        <v>134268.29999999999</v>
      </c>
      <c r="G6" s="31">
        <f t="shared" si="0"/>
        <v>1029390.3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0" customHeight="1" x14ac:dyDescent="0.35">
      <c r="A7" s="1"/>
      <c r="B7" s="53"/>
      <c r="C7" s="1"/>
      <c r="D7" s="18"/>
      <c r="E7" s="1"/>
      <c r="F7" s="1"/>
      <c r="G7" s="62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.5" x14ac:dyDescent="0.35">
      <c r="A8" s="1"/>
      <c r="B8" s="53" t="s">
        <v>67</v>
      </c>
      <c r="C8" s="18"/>
      <c r="D8" s="18"/>
      <c r="E8" s="1"/>
      <c r="F8" s="1"/>
      <c r="G8" s="31">
        <f>'Vstupní data'!C52</f>
        <v>500000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0" customHeight="1" x14ac:dyDescent="0.35">
      <c r="A9" s="1"/>
      <c r="B9" s="53"/>
      <c r="C9" s="18"/>
      <c r="D9" s="18"/>
      <c r="E9" s="1"/>
      <c r="F9" s="1"/>
      <c r="G9" s="62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5" x14ac:dyDescent="0.35">
      <c r="A10" s="1"/>
      <c r="B10" s="87" t="s">
        <v>122</v>
      </c>
      <c r="C10" s="88"/>
      <c r="D10" s="88"/>
      <c r="E10" s="88"/>
      <c r="F10" s="88"/>
      <c r="G10" s="89">
        <f>SUM(G3:G9)</f>
        <v>7365987.1399999997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" customHeight="1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" customHeight="1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" customHeight="1" x14ac:dyDescent="0.3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" customHeight="1" x14ac:dyDescent="0.35">
      <c r="A14" s="1"/>
      <c r="B14" s="1"/>
      <c r="C14" s="1"/>
      <c r="D14" s="1"/>
      <c r="E14" s="1"/>
      <c r="F14" s="90"/>
      <c r="G14" s="91"/>
      <c r="H14" s="91"/>
      <c r="I14" s="9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" customHeight="1" x14ac:dyDescent="0.35">
      <c r="A15" s="1"/>
      <c r="B15" s="1"/>
      <c r="C15" s="1"/>
      <c r="D15" s="1"/>
      <c r="E15" s="1"/>
      <c r="F15" s="91"/>
      <c r="G15" s="91"/>
      <c r="H15" s="91"/>
      <c r="I15" s="9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" customHeight="1" x14ac:dyDescent="0.35">
      <c r="A16" s="1"/>
      <c r="B16" s="1"/>
      <c r="C16" s="1"/>
      <c r="D16" s="1"/>
      <c r="E16" s="1"/>
      <c r="F16" s="91"/>
      <c r="G16" s="91"/>
      <c r="H16" s="91"/>
      <c r="I16" s="9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" customHeight="1" x14ac:dyDescent="0.35">
      <c r="A17" s="1"/>
      <c r="B17" s="1"/>
      <c r="C17" s="1"/>
      <c r="D17" s="1"/>
      <c r="E17" s="1"/>
      <c r="F17" s="91"/>
      <c r="G17" s="91"/>
      <c r="H17" s="91"/>
      <c r="I17" s="9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" customHeight="1" x14ac:dyDescent="0.35">
      <c r="A18" s="1"/>
      <c r="B18" s="1"/>
      <c r="C18" s="1"/>
      <c r="D18" s="1"/>
      <c r="E18" s="1"/>
      <c r="F18" s="91"/>
      <c r="G18" s="91"/>
      <c r="H18" s="91"/>
      <c r="I18" s="9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7.25" customHeight="1" x14ac:dyDescent="0.35">
      <c r="A19" s="1"/>
      <c r="B19" s="1"/>
      <c r="C19" s="1"/>
      <c r="D19" s="1"/>
      <c r="E19" s="1"/>
      <c r="F19" s="91"/>
      <c r="G19" s="91"/>
      <c r="H19" s="91"/>
      <c r="I19" s="9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" customHeight="1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" customHeight="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5500000000000000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5500000000000000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5500000000000000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5500000000000000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5500000000000000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5500000000000000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5500000000000000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5500000000000000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5500000000000000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5500000000000000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5500000000000000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5500000000000000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5500000000000000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5500000000000000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5500000000000000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5500000000000000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5500000000000000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5500000000000000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5500000000000000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5500000000000000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5500000000000000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5500000000000000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5500000000000000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5500000000000000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5500000000000000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5500000000000000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5500000000000000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5500000000000000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5500000000000000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5500000000000000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5500000000000000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5500000000000000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5500000000000000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5500000000000000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550000000000000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5500000000000000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5500000000000000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5500000000000000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5500000000000000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5500000000000000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5500000000000000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5500000000000000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5500000000000000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5500000000000000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5500000000000000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5500000000000000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5500000000000000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5500000000000000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5500000000000000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5500000000000000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5500000000000000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5500000000000000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5500000000000000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5500000000000000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5500000000000000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5500000000000000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5500000000000000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5500000000000000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5500000000000000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5500000000000000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5500000000000000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5500000000000000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5500000000000000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5500000000000000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5500000000000000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5500000000000000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5500000000000000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5500000000000000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5500000000000000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5500000000000000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5500000000000000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5500000000000000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5500000000000000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5500000000000000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5500000000000000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5500000000000000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5500000000000000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5500000000000000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5500000000000000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5500000000000000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5500000000000000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5500000000000000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5500000000000000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5500000000000000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5500000000000000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5500000000000000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5500000000000000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5500000000000000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5500000000000000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5500000000000000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5500000000000000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5500000000000000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5500000000000000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5500000000000000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5500000000000000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5500000000000000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5500000000000000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5500000000000000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5500000000000000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5500000000000000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5500000000000000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5500000000000000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5500000000000000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5500000000000000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5500000000000000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5500000000000000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5500000000000000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5500000000000000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5500000000000000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5500000000000000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5500000000000000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5500000000000000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5500000000000000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5500000000000000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5500000000000000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5500000000000000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5500000000000000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5500000000000000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5500000000000000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5500000000000000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5500000000000000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5500000000000000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5500000000000000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5500000000000000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5500000000000000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5500000000000000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5500000000000000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5500000000000000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5500000000000000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5500000000000000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5500000000000000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5500000000000000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5500000000000000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5500000000000000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550000000000000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5500000000000000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5500000000000000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5500000000000000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5500000000000000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3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ht="15.75" customHeight="1" x14ac:dyDescent="0.3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ht="15.75" customHeight="1" x14ac:dyDescent="0.3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ht="15.75" customHeight="1" x14ac:dyDescent="0.3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ht="15.75" customHeight="1" x14ac:dyDescent="0.3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ht="15.75" customHeight="1" x14ac:dyDescent="0.3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ht="15.75" customHeight="1" x14ac:dyDescent="0.3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ht="15.75" customHeight="1" x14ac:dyDescent="0.3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ht="15.75" customHeight="1" x14ac:dyDescent="0.3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ht="15.75" customHeight="1" x14ac:dyDescent="0.3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ht="15.75" customHeight="1" x14ac:dyDescent="0.3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ht="15.75" customHeight="1" x14ac:dyDescent="0.3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ht="15.75" customHeight="1" x14ac:dyDescent="0.3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ht="15.75" customHeight="1" x14ac:dyDescent="0.3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ht="15.75" customHeight="1" x14ac:dyDescent="0.3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5.75" customHeight="1" x14ac:dyDescent="0.3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5.75" customHeight="1" x14ac:dyDescent="0.3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5.75" customHeight="1" x14ac:dyDescent="0.3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5.75" customHeight="1" x14ac:dyDescent="0.3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5.75" customHeight="1" x14ac:dyDescent="0.3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5.75" customHeight="1" x14ac:dyDescent="0.3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5.75" customHeight="1" x14ac:dyDescent="0.3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5.75" customHeight="1" x14ac:dyDescent="0.3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5.75" customHeight="1" x14ac:dyDescent="0.3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5.75" customHeight="1" x14ac:dyDescent="0.3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5.75" customHeight="1" x14ac:dyDescent="0.3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5.75" customHeight="1" x14ac:dyDescent="0.3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5.75" customHeight="1" x14ac:dyDescent="0.3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5.75" customHeight="1" x14ac:dyDescent="0.3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5.75" customHeight="1" x14ac:dyDescent="0.3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5.75" customHeight="1" x14ac:dyDescent="0.3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5.75" customHeight="1" x14ac:dyDescent="0.3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spans="1:27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spans="1:27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spans="1:27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0"/>
  <sheetViews>
    <sheetView showGridLines="0" workbookViewId="0">
      <selection activeCell="C3" sqref="C3"/>
    </sheetView>
  </sheetViews>
  <sheetFormatPr defaultColWidth="11.1640625" defaultRowHeight="15" customHeight="1" x14ac:dyDescent="0.35"/>
  <cols>
    <col min="1" max="1" width="5" customWidth="1"/>
    <col min="2" max="2" width="27.08203125" bestFit="1" customWidth="1"/>
    <col min="3" max="7" width="15.83203125" customWidth="1"/>
    <col min="8" max="27" width="10.4140625" customWidth="1"/>
  </cols>
  <sheetData>
    <row r="1" spans="1:27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5" x14ac:dyDescent="0.35">
      <c r="A2" s="1"/>
      <c r="B2" s="158" t="s">
        <v>123</v>
      </c>
      <c r="C2" s="153"/>
      <c r="D2" s="153"/>
      <c r="E2" s="153"/>
      <c r="F2" s="153"/>
      <c r="G2" s="159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5" x14ac:dyDescent="0.35">
      <c r="A3" s="1"/>
      <c r="B3" s="57" t="s">
        <v>124</v>
      </c>
      <c r="C3" s="99" t="s">
        <v>119</v>
      </c>
      <c r="D3" s="100" t="s">
        <v>120</v>
      </c>
      <c r="E3" s="100" t="s">
        <v>121</v>
      </c>
      <c r="F3" s="100" t="s">
        <v>101</v>
      </c>
      <c r="G3" s="101" t="s">
        <v>125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.5" x14ac:dyDescent="0.35">
      <c r="A4" s="1"/>
      <c r="B4" s="53" t="s">
        <v>16</v>
      </c>
      <c r="C4" s="8">
        <f>'Vstupní data'!C15</f>
        <v>595004</v>
      </c>
      <c r="D4" s="18">
        <f>C4*'Vstupní data'!$C$11</f>
        <v>201111.35200000001</v>
      </c>
      <c r="E4" s="18">
        <f>(C4+D4)*'Vstupní data'!$C$12</f>
        <v>159223.0704</v>
      </c>
      <c r="F4" s="18">
        <f t="shared" ref="F4:F5" si="0">SUM(C4:E4)</f>
        <v>955338.42239999992</v>
      </c>
      <c r="G4" s="92">
        <f>F4/'Vstupní data'!$C$19</f>
        <v>8.5788292241379303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.5" x14ac:dyDescent="0.35">
      <c r="A5" s="1"/>
      <c r="B5" s="93" t="str">
        <f>'Vstupní data'!B16</f>
        <v>Výzkumník</v>
      </c>
      <c r="C5" s="94">
        <f>'Vstupní data'!C16</f>
        <v>724768</v>
      </c>
      <c r="D5" s="95">
        <f>C5*'Vstupní data'!$C$11</f>
        <v>244971.584</v>
      </c>
      <c r="E5" s="95">
        <f>(C5+D5)*'Vstupní data'!$C$12</f>
        <v>193947.91680000001</v>
      </c>
      <c r="F5" s="95">
        <f t="shared" si="0"/>
        <v>1163687.5008</v>
      </c>
      <c r="G5" s="96">
        <f>F5/'Vstupní data'!$C$19</f>
        <v>10.449780000000001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.5" x14ac:dyDescent="0.35">
      <c r="A6" s="1"/>
      <c r="B6" s="97"/>
      <c r="C6" s="98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.5" x14ac:dyDescent="0.35">
      <c r="A7" s="1"/>
      <c r="B7" s="158" t="s">
        <v>126</v>
      </c>
      <c r="C7" s="153"/>
      <c r="D7" s="153"/>
      <c r="E7" s="153"/>
      <c r="F7" s="153"/>
      <c r="G7" s="159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.5" x14ac:dyDescent="0.35">
      <c r="A8" s="1"/>
      <c r="B8" s="57" t="s">
        <v>124</v>
      </c>
      <c r="C8" s="99" t="s">
        <v>119</v>
      </c>
      <c r="D8" s="100" t="s">
        <v>120</v>
      </c>
      <c r="E8" s="100" t="s">
        <v>121</v>
      </c>
      <c r="F8" s="100" t="s">
        <v>101</v>
      </c>
      <c r="G8" s="101" t="s">
        <v>127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5.5" x14ac:dyDescent="0.35">
      <c r="A9" s="1"/>
      <c r="B9" s="80" t="s">
        <v>128</v>
      </c>
      <c r="C9" s="81">
        <f>'Vstupní data'!C29</f>
        <v>963972</v>
      </c>
      <c r="D9" s="95">
        <f>C9*'Vstupní data'!$C$11</f>
        <v>325822.53600000002</v>
      </c>
      <c r="E9" s="95">
        <f>(C9+D9)*'Vstupní data'!$C$12</f>
        <v>257958.90720000002</v>
      </c>
      <c r="F9" s="95">
        <f>SUM(C9:E9)</f>
        <v>1547753.4432000001</v>
      </c>
      <c r="G9" s="102">
        <f>F9/'Vstupní data'!C17</f>
        <v>6671.3510482758629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5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5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5" x14ac:dyDescent="0.35">
      <c r="A13" s="1"/>
      <c r="B13" s="17"/>
      <c r="C13" s="17"/>
      <c r="D13" s="17"/>
      <c r="E13" s="17"/>
      <c r="F13" s="17"/>
      <c r="G13" s="17"/>
      <c r="H13" s="1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5">
      <c r="A14" s="1"/>
      <c r="B14" s="17"/>
      <c r="C14" s="17"/>
      <c r="D14" s="17"/>
      <c r="E14" s="17"/>
      <c r="F14" s="17"/>
      <c r="G14" s="17"/>
      <c r="H14" s="1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5">
      <c r="A15" s="1"/>
      <c r="B15" s="17"/>
      <c r="C15" s="17"/>
      <c r="D15" s="17"/>
      <c r="E15" s="17"/>
      <c r="F15" s="17"/>
      <c r="G15" s="17"/>
      <c r="H15" s="1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5">
      <c r="A16" s="1"/>
      <c r="B16" s="160"/>
      <c r="C16" s="138"/>
      <c r="D16" s="138"/>
      <c r="E16" s="138"/>
      <c r="F16" s="138"/>
      <c r="G16" s="138"/>
      <c r="H16" s="13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5">
      <c r="A17" s="1"/>
      <c r="B17" s="17"/>
      <c r="C17" s="17"/>
      <c r="D17" s="17"/>
      <c r="E17" s="17"/>
      <c r="F17" s="17"/>
      <c r="G17" s="17"/>
      <c r="H17" s="17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35">
      <c r="A18" s="1"/>
      <c r="B18" s="17"/>
      <c r="C18" s="17"/>
      <c r="D18" s="17"/>
      <c r="E18" s="17"/>
      <c r="F18" s="17"/>
      <c r="G18" s="17"/>
      <c r="H18" s="17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35">
      <c r="A19" s="1"/>
      <c r="B19" s="17"/>
      <c r="C19" s="17"/>
      <c r="D19" s="17"/>
      <c r="E19" s="17"/>
      <c r="F19" s="17"/>
      <c r="G19" s="17"/>
      <c r="H19" s="17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35">
      <c r="A20" s="1"/>
      <c r="B20" s="17"/>
      <c r="C20" s="17"/>
      <c r="D20" s="17"/>
      <c r="E20" s="17"/>
      <c r="F20" s="17"/>
      <c r="G20" s="17"/>
      <c r="H20" s="1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55000000000000004">
      <c r="A23" s="1"/>
      <c r="B23" s="17"/>
      <c r="C23" s="17"/>
      <c r="D23" s="17"/>
      <c r="E23" s="17"/>
      <c r="F23" s="17"/>
      <c r="G23" s="17"/>
      <c r="H23" s="1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55000000000000004">
      <c r="A24" s="1"/>
      <c r="B24" s="17"/>
      <c r="C24" s="17"/>
      <c r="D24" s="17"/>
      <c r="E24" s="17"/>
      <c r="F24" s="17"/>
      <c r="G24" s="17"/>
      <c r="H24" s="17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55000000000000004">
      <c r="A25" s="1"/>
      <c r="B25" s="17"/>
      <c r="C25" s="17"/>
      <c r="D25" s="17"/>
      <c r="E25" s="17"/>
      <c r="F25" s="17"/>
      <c r="G25" s="17"/>
      <c r="H25" s="1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55000000000000004">
      <c r="A26" s="1"/>
      <c r="B26" s="17"/>
      <c r="C26" s="17"/>
      <c r="D26" s="17"/>
      <c r="E26" s="17"/>
      <c r="F26" s="17"/>
      <c r="G26" s="17"/>
      <c r="H26" s="1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55000000000000004">
      <c r="A27" s="1"/>
      <c r="B27" s="17"/>
      <c r="C27" s="17"/>
      <c r="D27" s="17"/>
      <c r="E27" s="17"/>
      <c r="F27" s="17"/>
      <c r="G27" s="17"/>
      <c r="H27" s="17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55000000000000004">
      <c r="A28" s="1"/>
      <c r="B28" s="17"/>
      <c r="C28" s="17"/>
      <c r="D28" s="17"/>
      <c r="E28" s="17"/>
      <c r="F28" s="17"/>
      <c r="G28" s="17"/>
      <c r="H28" s="17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55000000000000004">
      <c r="A31" s="1"/>
      <c r="B31" s="17"/>
      <c r="C31" s="17"/>
      <c r="D31" s="17"/>
      <c r="E31" s="17"/>
      <c r="F31" s="17"/>
      <c r="G31" s="17"/>
      <c r="H31" s="17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55000000000000004">
      <c r="A32" s="1"/>
      <c r="B32" s="17"/>
      <c r="C32" s="17"/>
      <c r="D32" s="17"/>
      <c r="E32" s="17"/>
      <c r="F32" s="17"/>
      <c r="G32" s="17"/>
      <c r="H32" s="17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55000000000000004">
      <c r="A33" s="1"/>
      <c r="B33" s="17"/>
      <c r="C33" s="17"/>
      <c r="D33" s="17"/>
      <c r="E33" s="17"/>
      <c r="F33" s="17"/>
      <c r="G33" s="17"/>
      <c r="H33" s="17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55000000000000004">
      <c r="A34" s="1"/>
      <c r="B34" s="17"/>
      <c r="C34" s="17"/>
      <c r="D34" s="17"/>
      <c r="E34" s="17"/>
      <c r="F34" s="17"/>
      <c r="G34" s="17"/>
      <c r="H34" s="17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55000000000000004">
      <c r="A35" s="1"/>
      <c r="B35" s="17"/>
      <c r="C35" s="17"/>
      <c r="D35" s="17"/>
      <c r="E35" s="17"/>
      <c r="F35" s="17"/>
      <c r="G35" s="17"/>
      <c r="H35" s="17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55000000000000004">
      <c r="A36" s="1"/>
      <c r="B36" s="17"/>
      <c r="C36" s="17"/>
      <c r="D36" s="17"/>
      <c r="E36" s="17"/>
      <c r="F36" s="17"/>
      <c r="G36" s="17"/>
      <c r="H36" s="17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55000000000000004">
      <c r="A37" s="1"/>
      <c r="B37" s="17"/>
      <c r="C37" s="17"/>
      <c r="D37" s="17"/>
      <c r="E37" s="17"/>
      <c r="F37" s="17"/>
      <c r="G37" s="17"/>
      <c r="H37" s="17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55000000000000004">
      <c r="A38" s="1"/>
      <c r="B38" s="17"/>
      <c r="C38" s="17"/>
      <c r="D38" s="17"/>
      <c r="E38" s="17"/>
      <c r="F38" s="17"/>
      <c r="G38" s="17"/>
      <c r="H38" s="17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5500000000000000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5500000000000000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5500000000000000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5500000000000000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5500000000000000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5500000000000000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5500000000000000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5500000000000000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5500000000000000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5500000000000000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5500000000000000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5500000000000000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5500000000000000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5500000000000000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5500000000000000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5500000000000000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5500000000000000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5500000000000000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5500000000000000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5500000000000000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5500000000000000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5500000000000000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5500000000000000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5500000000000000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5500000000000000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550000000000000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5500000000000000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5500000000000000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5500000000000000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5500000000000000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5500000000000000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5500000000000000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5500000000000000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5500000000000000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5500000000000000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5500000000000000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5500000000000000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5500000000000000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5500000000000000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5500000000000000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5500000000000000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5500000000000000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5500000000000000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5500000000000000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5500000000000000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5500000000000000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5500000000000000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5500000000000000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5500000000000000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5500000000000000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5500000000000000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5500000000000000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5500000000000000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5500000000000000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5500000000000000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5500000000000000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5500000000000000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5500000000000000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5500000000000000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5500000000000000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5500000000000000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5500000000000000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5500000000000000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5500000000000000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5500000000000000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5500000000000000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5500000000000000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5500000000000000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5500000000000000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5500000000000000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5500000000000000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5500000000000000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5500000000000000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5500000000000000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5500000000000000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5500000000000000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5500000000000000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5500000000000000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5500000000000000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5500000000000000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5500000000000000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5500000000000000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5500000000000000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5500000000000000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5500000000000000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5500000000000000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5500000000000000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5500000000000000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5500000000000000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5500000000000000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5500000000000000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5500000000000000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5500000000000000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5500000000000000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5500000000000000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5500000000000000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5500000000000000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5500000000000000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5500000000000000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5500000000000000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5500000000000000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5500000000000000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5500000000000000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5500000000000000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5500000000000000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5500000000000000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5500000000000000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5500000000000000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5500000000000000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5500000000000000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5500000000000000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5500000000000000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5500000000000000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5500000000000000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5500000000000000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5500000000000000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5500000000000000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5500000000000000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5500000000000000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5500000000000000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5500000000000000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5500000000000000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5500000000000000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5500000000000000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5500000000000000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550000000000000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5500000000000000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5500000000000000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5500000000000000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5500000000000000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3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ht="15.75" customHeight="1" x14ac:dyDescent="0.3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ht="15.75" customHeight="1" x14ac:dyDescent="0.3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ht="15.75" customHeight="1" x14ac:dyDescent="0.3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ht="15.75" customHeight="1" x14ac:dyDescent="0.3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ht="15.75" customHeight="1" x14ac:dyDescent="0.3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ht="15.75" customHeight="1" x14ac:dyDescent="0.3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ht="15.75" customHeight="1" x14ac:dyDescent="0.3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ht="15.75" customHeight="1" x14ac:dyDescent="0.3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ht="15.75" customHeight="1" x14ac:dyDescent="0.3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ht="15.75" customHeight="1" x14ac:dyDescent="0.3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ht="15.75" customHeight="1" x14ac:dyDescent="0.3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ht="15.75" customHeight="1" x14ac:dyDescent="0.3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ht="15.75" customHeight="1" x14ac:dyDescent="0.3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ht="15.75" customHeight="1" x14ac:dyDescent="0.3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5.75" customHeight="1" x14ac:dyDescent="0.3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5.75" customHeight="1" x14ac:dyDescent="0.3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5.75" customHeight="1" x14ac:dyDescent="0.3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5.75" customHeight="1" x14ac:dyDescent="0.3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5.75" customHeight="1" x14ac:dyDescent="0.3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5.75" customHeight="1" x14ac:dyDescent="0.3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5.75" customHeight="1" x14ac:dyDescent="0.3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5.75" customHeight="1" x14ac:dyDescent="0.3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5.75" customHeight="1" x14ac:dyDescent="0.3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5.75" customHeight="1" x14ac:dyDescent="0.3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5.75" customHeight="1" x14ac:dyDescent="0.3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5.75" customHeight="1" x14ac:dyDescent="0.3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5.75" customHeight="1" x14ac:dyDescent="0.3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5.75" customHeight="1" x14ac:dyDescent="0.3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5.75" customHeight="1" x14ac:dyDescent="0.3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5.75" customHeight="1" x14ac:dyDescent="0.3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5.75" customHeight="1" x14ac:dyDescent="0.3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spans="1:27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spans="1:27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spans="1:27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mergeCells count="3">
    <mergeCell ref="B2:G2"/>
    <mergeCell ref="B7:G7"/>
    <mergeCell ref="B16:H16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0"/>
  <sheetViews>
    <sheetView showGridLines="0" topLeftCell="A5" workbookViewId="0">
      <selection activeCell="K16" sqref="K16"/>
    </sheetView>
  </sheetViews>
  <sheetFormatPr defaultColWidth="11.1640625" defaultRowHeight="15" customHeight="1" x14ac:dyDescent="0.35"/>
  <cols>
    <col min="1" max="1" width="5" customWidth="1"/>
    <col min="2" max="2" width="41.6640625" customWidth="1"/>
    <col min="3" max="7" width="11.1640625" customWidth="1"/>
    <col min="8" max="8" width="11.83203125" customWidth="1"/>
    <col min="9" max="9" width="19.1640625" customWidth="1"/>
    <col min="10" max="10" width="11.1640625" customWidth="1"/>
    <col min="11" max="11" width="15.1640625" customWidth="1"/>
    <col min="12" max="12" width="12.83203125" customWidth="1"/>
    <col min="13" max="25" width="11.1640625" customWidth="1"/>
  </cols>
  <sheetData>
    <row r="1" spans="1:26" ht="15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2"/>
    </row>
    <row r="2" spans="1:26" ht="15.5" x14ac:dyDescent="0.35">
      <c r="A2" s="1"/>
      <c r="B2" s="161" t="s">
        <v>129</v>
      </c>
      <c r="C2" s="153"/>
      <c r="D2" s="153"/>
      <c r="E2" s="153"/>
      <c r="F2" s="153"/>
      <c r="G2" s="153"/>
      <c r="H2" s="159"/>
      <c r="I2" s="1"/>
      <c r="J2" s="161" t="s">
        <v>130</v>
      </c>
      <c r="K2" s="16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2"/>
    </row>
    <row r="3" spans="1:26" ht="15.5" x14ac:dyDescent="0.35">
      <c r="A3" s="1"/>
      <c r="B3" s="103" t="s">
        <v>131</v>
      </c>
      <c r="C3" s="104">
        <v>0</v>
      </c>
      <c r="D3" s="104">
        <v>0.2</v>
      </c>
      <c r="E3" s="104">
        <v>0.4</v>
      </c>
      <c r="F3" s="104">
        <v>0.6</v>
      </c>
      <c r="G3" s="104">
        <v>0.8</v>
      </c>
      <c r="H3" s="105">
        <v>1</v>
      </c>
      <c r="I3" s="1"/>
      <c r="J3" s="53" t="s">
        <v>132</v>
      </c>
      <c r="K3" s="106">
        <v>0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2"/>
    </row>
    <row r="4" spans="1:26" ht="31" x14ac:dyDescent="0.35">
      <c r="A4" s="1"/>
      <c r="B4" s="121" t="s">
        <v>133</v>
      </c>
      <c r="C4" s="107">
        <v>0</v>
      </c>
      <c r="D4" s="107">
        <f>$K$3+($K$4-$K$3)*(1/(1+EXP(-$K$5*((D3*100)-$K$7)))^$K$6)</f>
        <v>4.7425873177566781E-2</v>
      </c>
      <c r="E4" s="107">
        <f>$K$3+($K$4-$K$3)*(1/(1+EXP(-$K$5*((E3*100)-$K$7)))^$K$6)</f>
        <v>0.2689414213699951</v>
      </c>
      <c r="F4" s="107">
        <f>$K$3+($K$4-$K$3)*(1/(1+EXP(-$K$5*((F3*100)-$K$7)))^$K$6)</f>
        <v>0.7310585786300049</v>
      </c>
      <c r="G4" s="107">
        <f>$K$3+($K$4-$K$3)*(1/(1+EXP(-$K$5*((G3*100)-$K$7)))^$K$6)</f>
        <v>0.95257412682243336</v>
      </c>
      <c r="H4" s="108">
        <v>1</v>
      </c>
      <c r="I4" s="1"/>
      <c r="J4" s="53" t="s">
        <v>134</v>
      </c>
      <c r="K4" s="106">
        <v>1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2"/>
    </row>
    <row r="5" spans="1:26" ht="15.5" x14ac:dyDescent="0.35">
      <c r="A5" s="1"/>
      <c r="B5" s="1"/>
      <c r="C5" s="1"/>
      <c r="D5" s="1"/>
      <c r="E5" s="1"/>
      <c r="F5" s="1"/>
      <c r="G5" s="1"/>
      <c r="H5" s="1"/>
      <c r="I5" s="1"/>
      <c r="J5" s="53" t="s">
        <v>135</v>
      </c>
      <c r="K5" s="106">
        <v>0.1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2"/>
    </row>
    <row r="6" spans="1:26" ht="15.5" x14ac:dyDescent="0.35">
      <c r="A6" s="1"/>
      <c r="B6" s="1"/>
      <c r="C6" s="1"/>
      <c r="D6" s="1"/>
      <c r="E6" s="1"/>
      <c r="F6" s="1"/>
      <c r="G6" s="1"/>
      <c r="H6" s="1"/>
      <c r="I6" s="1"/>
      <c r="J6" s="53" t="s">
        <v>136</v>
      </c>
      <c r="K6" s="106">
        <v>1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2"/>
    </row>
    <row r="7" spans="1:26" ht="15.5" x14ac:dyDescent="0.35">
      <c r="A7" s="1"/>
      <c r="B7" s="1"/>
      <c r="C7" s="1"/>
      <c r="D7" s="1"/>
      <c r="E7" s="1"/>
      <c r="F7" s="1"/>
      <c r="G7" s="1"/>
      <c r="H7" s="1"/>
      <c r="I7" s="1"/>
      <c r="J7" s="80" t="s">
        <v>137</v>
      </c>
      <c r="K7" s="109">
        <v>50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22"/>
    </row>
    <row r="8" spans="1:26" ht="15.5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22"/>
    </row>
    <row r="9" spans="1:26" ht="15.5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22"/>
    </row>
    <row r="10" spans="1:26" ht="15.5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22"/>
    </row>
    <row r="11" spans="1:26" ht="15.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22"/>
    </row>
    <row r="12" spans="1:26" ht="15.5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22"/>
    </row>
    <row r="13" spans="1:26" ht="15.5" x14ac:dyDescent="0.3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22"/>
    </row>
    <row r="14" spans="1:26" ht="15.5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22"/>
    </row>
    <row r="15" spans="1:26" ht="15.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22"/>
    </row>
    <row r="16" spans="1:26" ht="15.5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22"/>
    </row>
    <row r="17" spans="1:26" ht="15.5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22"/>
    </row>
    <row r="18" spans="1:26" ht="15.5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22"/>
    </row>
    <row r="19" spans="1:26" ht="15.5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22"/>
    </row>
    <row r="20" spans="1:26" ht="15.5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22"/>
    </row>
    <row r="21" spans="1:26" ht="15.75" customHeight="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22"/>
    </row>
    <row r="22" spans="1:26" ht="15.75" customHeight="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2"/>
    </row>
    <row r="23" spans="1:26" ht="15.75" customHeight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22"/>
    </row>
    <row r="24" spans="1:26" ht="15.75" customHeight="1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22"/>
    </row>
    <row r="25" spans="1:26" ht="15.75" customHeight="1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22"/>
    </row>
    <row r="26" spans="1:26" ht="15.75" customHeight="1" x14ac:dyDescent="0.3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22"/>
    </row>
    <row r="27" spans="1:26" ht="15.75" customHeight="1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22"/>
    </row>
    <row r="28" spans="1:26" ht="15.75" customHeight="1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22"/>
    </row>
    <row r="29" spans="1:26" ht="15.75" customHeight="1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22"/>
    </row>
    <row r="30" spans="1:26" ht="15.7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2"/>
    </row>
    <row r="31" spans="1:26" ht="15.75" customHeigh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2"/>
    </row>
    <row r="32" spans="1:26" ht="15.75" customHeight="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10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2"/>
    </row>
    <row r="33" spans="1:26" ht="15.75" customHeigh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2"/>
    </row>
    <row r="34" spans="1:26" ht="15.75" customHeight="1" x14ac:dyDescent="0.3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2"/>
    </row>
    <row r="35" spans="1:26" ht="15.75" customHeight="1" x14ac:dyDescent="0.35">
      <c r="A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2"/>
    </row>
    <row r="36" spans="1:26" ht="15.75" customHeight="1" x14ac:dyDescent="0.35">
      <c r="A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2"/>
    </row>
    <row r="37" spans="1:26" ht="15.75" customHeight="1" x14ac:dyDescent="0.35">
      <c r="A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2"/>
    </row>
    <row r="38" spans="1:26" ht="15.75" customHeight="1" x14ac:dyDescent="0.35">
      <c r="A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2"/>
    </row>
    <row r="39" spans="1:26" ht="15.7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2"/>
    </row>
    <row r="40" spans="1:26" ht="15.75" customHeight="1" x14ac:dyDescent="0.35">
      <c r="A40" s="1"/>
      <c r="B40" s="1"/>
      <c r="C40" s="22"/>
      <c r="D40" s="2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2"/>
    </row>
    <row r="41" spans="1:26" ht="15.75" customHeight="1" x14ac:dyDescent="0.35">
      <c r="A41" s="1"/>
      <c r="B41" s="1"/>
      <c r="C41" s="22"/>
      <c r="D41" s="2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2"/>
    </row>
    <row r="42" spans="1:26" ht="15.75" customHeight="1" x14ac:dyDescent="0.35">
      <c r="A42" s="1"/>
      <c r="B42" s="1"/>
      <c r="C42" s="22"/>
      <c r="D42" s="2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2"/>
    </row>
    <row r="43" spans="1:26" ht="15.75" customHeight="1" x14ac:dyDescent="0.35">
      <c r="A43" s="1"/>
      <c r="B43" s="1"/>
      <c r="C43" s="22"/>
      <c r="D43" s="2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2"/>
    </row>
    <row r="44" spans="1:26" ht="15.75" customHeight="1" x14ac:dyDescent="0.35">
      <c r="A44" s="1"/>
      <c r="B44" s="1"/>
      <c r="C44" s="22"/>
      <c r="D44" s="2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2"/>
    </row>
    <row r="45" spans="1:26" ht="15.75" customHeight="1" x14ac:dyDescent="0.35">
      <c r="A45" s="1"/>
      <c r="B45" s="1"/>
      <c r="C45" s="22"/>
      <c r="D45" s="2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2"/>
    </row>
    <row r="46" spans="1:26" ht="15.75" customHeight="1" x14ac:dyDescent="0.35">
      <c r="A46" s="1"/>
      <c r="B46" s="1"/>
      <c r="C46" s="22"/>
      <c r="D46" s="2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2"/>
    </row>
    <row r="47" spans="1:26" ht="15.75" customHeight="1" x14ac:dyDescent="0.35">
      <c r="A47" s="1"/>
      <c r="B47" s="1"/>
      <c r="C47" s="22"/>
      <c r="D47" s="2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2"/>
    </row>
    <row r="48" spans="1:26" ht="15.75" customHeight="1" x14ac:dyDescent="0.35">
      <c r="A48" s="1"/>
      <c r="B48" s="1"/>
      <c r="C48" s="22"/>
      <c r="D48" s="2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2"/>
    </row>
    <row r="49" spans="1:26" ht="15.75" customHeight="1" x14ac:dyDescent="0.35">
      <c r="A49" s="1"/>
      <c r="B49" s="1"/>
      <c r="C49" s="22"/>
      <c r="D49" s="2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2"/>
    </row>
    <row r="50" spans="1:26" ht="15.75" customHeight="1" x14ac:dyDescent="0.35">
      <c r="A50" s="1"/>
      <c r="B50" s="1"/>
      <c r="C50" s="22"/>
      <c r="D50" s="2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2"/>
    </row>
    <row r="51" spans="1:26" ht="15.75" customHeight="1" x14ac:dyDescent="0.35">
      <c r="A51" s="1"/>
      <c r="B51" s="1"/>
      <c r="C51" s="22"/>
      <c r="D51" s="2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2"/>
    </row>
    <row r="52" spans="1:26" ht="15.75" customHeight="1" x14ac:dyDescent="0.35">
      <c r="A52" s="1"/>
      <c r="B52" s="1"/>
      <c r="C52" s="22"/>
      <c r="D52" s="2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2"/>
    </row>
    <row r="53" spans="1:26" ht="15.75" customHeight="1" x14ac:dyDescent="0.35">
      <c r="A53" s="1"/>
      <c r="B53" s="1"/>
      <c r="C53" s="22"/>
      <c r="D53" s="2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2"/>
    </row>
    <row r="54" spans="1:26" ht="15.75" customHeight="1" x14ac:dyDescent="0.35">
      <c r="A54" s="1"/>
      <c r="B54" s="1"/>
      <c r="C54" s="22"/>
      <c r="D54" s="2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2"/>
    </row>
    <row r="55" spans="1:26" ht="15.75" customHeight="1" x14ac:dyDescent="0.35">
      <c r="A55" s="1"/>
      <c r="B55" s="1"/>
      <c r="C55" s="22"/>
      <c r="D55" s="2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2"/>
    </row>
    <row r="56" spans="1:26" ht="15.75" customHeight="1" x14ac:dyDescent="0.35">
      <c r="A56" s="1"/>
      <c r="B56" s="1"/>
      <c r="C56" s="22"/>
      <c r="D56" s="2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2"/>
    </row>
    <row r="57" spans="1:26" ht="15.75" customHeight="1" x14ac:dyDescent="0.35">
      <c r="A57" s="1"/>
      <c r="B57" s="1"/>
      <c r="C57" s="22"/>
      <c r="D57" s="2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2"/>
    </row>
    <row r="58" spans="1:26" ht="15.75" customHeight="1" x14ac:dyDescent="0.35">
      <c r="A58" s="1"/>
      <c r="B58" s="1"/>
      <c r="C58" s="22"/>
      <c r="D58" s="2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2"/>
    </row>
    <row r="59" spans="1:26" ht="15.75" customHeight="1" x14ac:dyDescent="0.35">
      <c r="A59" s="1"/>
      <c r="B59" s="1"/>
      <c r="C59" s="22"/>
      <c r="D59" s="2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2"/>
    </row>
    <row r="60" spans="1:26" ht="15.75" customHeight="1" x14ac:dyDescent="0.35">
      <c r="A60" s="1"/>
      <c r="B60" s="1"/>
      <c r="C60" s="22"/>
      <c r="D60" s="2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2"/>
    </row>
    <row r="61" spans="1:26" ht="15.75" customHeight="1" x14ac:dyDescent="0.35">
      <c r="A61" s="1"/>
      <c r="B61" s="1"/>
      <c r="C61" s="22"/>
      <c r="D61" s="2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2"/>
    </row>
    <row r="62" spans="1:26" ht="15.75" customHeight="1" x14ac:dyDescent="0.35">
      <c r="A62" s="1"/>
      <c r="B62" s="1"/>
      <c r="C62" s="22"/>
      <c r="D62" s="2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2"/>
    </row>
    <row r="63" spans="1:26" ht="15.7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2"/>
    </row>
    <row r="64" spans="1:26" ht="15.7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2"/>
    </row>
    <row r="65" spans="1:26" ht="15.7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2"/>
    </row>
    <row r="66" spans="1:26" ht="15.7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2"/>
    </row>
    <row r="67" spans="1:26" ht="15.7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2"/>
    </row>
    <row r="68" spans="1:26" ht="15.7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2"/>
    </row>
    <row r="69" spans="1:26" ht="15.7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2"/>
    </row>
    <row r="70" spans="1:26" ht="15.7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2"/>
    </row>
    <row r="71" spans="1:26" ht="15.7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2"/>
    </row>
    <row r="72" spans="1:26" ht="15.7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2"/>
    </row>
    <row r="73" spans="1:26" ht="15.7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2"/>
    </row>
    <row r="74" spans="1:26" ht="15.7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2"/>
    </row>
    <row r="75" spans="1:26" ht="15.7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22"/>
    </row>
    <row r="76" spans="1:26" ht="15.7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22"/>
    </row>
    <row r="77" spans="1:26" ht="15.7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22"/>
    </row>
    <row r="78" spans="1:26" ht="15.7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22"/>
    </row>
    <row r="79" spans="1:26" ht="15.7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22"/>
    </row>
    <row r="80" spans="1:26" ht="15.7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22"/>
    </row>
    <row r="81" spans="1:26" ht="15.7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22"/>
    </row>
    <row r="82" spans="1:26" ht="15.7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22"/>
    </row>
    <row r="83" spans="1:26" ht="15.7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22"/>
    </row>
    <row r="84" spans="1:26" ht="15.7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22"/>
    </row>
    <row r="85" spans="1:26" ht="15.7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22"/>
    </row>
    <row r="86" spans="1:26" ht="15.7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22"/>
    </row>
    <row r="87" spans="1:26" ht="15.7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22"/>
    </row>
    <row r="88" spans="1:26" ht="15.7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22"/>
    </row>
    <row r="89" spans="1:26" ht="15.7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22"/>
    </row>
    <row r="90" spans="1:26" ht="15.7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22"/>
    </row>
    <row r="91" spans="1:26" ht="15.7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22"/>
    </row>
    <row r="92" spans="1:26" ht="15.7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22"/>
    </row>
    <row r="93" spans="1:26" ht="15.7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22"/>
    </row>
    <row r="94" spans="1:26" ht="15.7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22"/>
    </row>
    <row r="95" spans="1:26" ht="15.7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22"/>
    </row>
    <row r="96" spans="1:26" ht="15.7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22"/>
    </row>
    <row r="97" spans="1:26" ht="15.7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22"/>
    </row>
    <row r="98" spans="1:26" ht="15.7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22"/>
    </row>
    <row r="99" spans="1:26" ht="15.7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22"/>
    </row>
    <row r="100" spans="1:26" ht="15.7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22"/>
    </row>
    <row r="101" spans="1:26" ht="15.7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22"/>
    </row>
    <row r="102" spans="1:26" ht="15.7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22"/>
    </row>
    <row r="103" spans="1:26" ht="15.7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22"/>
    </row>
    <row r="104" spans="1:26" ht="15.7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22"/>
    </row>
    <row r="105" spans="1:26" ht="15.7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22"/>
    </row>
    <row r="106" spans="1:26" ht="15.7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22"/>
    </row>
    <row r="107" spans="1:26" ht="15.7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22"/>
    </row>
    <row r="108" spans="1:26" ht="15.7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22"/>
    </row>
    <row r="109" spans="1:26" ht="15.7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22"/>
    </row>
    <row r="110" spans="1:26" ht="15.7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22"/>
    </row>
    <row r="111" spans="1:26" ht="15.7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22"/>
    </row>
    <row r="112" spans="1:26" ht="15.7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22"/>
    </row>
    <row r="113" spans="1:26" ht="15.7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22"/>
    </row>
    <row r="114" spans="1:26" ht="15.7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22"/>
    </row>
    <row r="115" spans="1:26" ht="15.7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22"/>
    </row>
    <row r="116" spans="1:26" ht="15.7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22"/>
    </row>
    <row r="117" spans="1:26" ht="15.7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22"/>
    </row>
    <row r="118" spans="1:26" ht="15.7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22"/>
    </row>
    <row r="119" spans="1:26" ht="15.7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22"/>
    </row>
    <row r="120" spans="1:26" ht="15.7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22"/>
    </row>
    <row r="121" spans="1:26" ht="15.7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22"/>
    </row>
    <row r="122" spans="1:26" ht="15.7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22"/>
    </row>
    <row r="123" spans="1:26" ht="15.7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22"/>
    </row>
    <row r="124" spans="1:26" ht="15.7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22"/>
    </row>
    <row r="125" spans="1:26" ht="15.7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22"/>
    </row>
    <row r="126" spans="1:26" ht="15.7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22"/>
    </row>
    <row r="127" spans="1:26" ht="15.7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22"/>
    </row>
    <row r="128" spans="1:26" ht="15.7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22"/>
    </row>
    <row r="129" spans="1:26" ht="15.7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22"/>
    </row>
    <row r="130" spans="1:26" ht="15.7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22"/>
    </row>
    <row r="131" spans="1:26" ht="15.7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22"/>
    </row>
    <row r="132" spans="1:26" ht="15.7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22"/>
    </row>
    <row r="133" spans="1:26" ht="15.7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2"/>
    </row>
    <row r="134" spans="1:26" ht="15.7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22"/>
    </row>
    <row r="135" spans="1:26" ht="15.7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22"/>
    </row>
    <row r="136" spans="1:26" ht="15.7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22"/>
    </row>
    <row r="137" spans="1:26" ht="15.7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22"/>
    </row>
    <row r="138" spans="1:26" ht="15.7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22"/>
    </row>
    <row r="139" spans="1:26" ht="15.7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22"/>
    </row>
    <row r="140" spans="1:26" ht="15.7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22"/>
    </row>
    <row r="141" spans="1:26" ht="15.7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22"/>
    </row>
    <row r="142" spans="1:26" ht="15.7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22"/>
    </row>
    <row r="143" spans="1:26" ht="15.7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22"/>
    </row>
    <row r="144" spans="1:26" ht="15.7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22"/>
    </row>
    <row r="145" spans="1:26" ht="15.7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22"/>
    </row>
    <row r="146" spans="1:26" ht="15.7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22"/>
    </row>
    <row r="147" spans="1:26" ht="15.7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22"/>
    </row>
    <row r="148" spans="1:26" ht="15.7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22"/>
    </row>
    <row r="149" spans="1:26" ht="15.7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22"/>
    </row>
    <row r="150" spans="1:26" ht="15.7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22"/>
    </row>
    <row r="151" spans="1:26" ht="15.7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22"/>
    </row>
    <row r="152" spans="1:26" ht="15.7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22"/>
    </row>
    <row r="153" spans="1:26" ht="15.7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22"/>
    </row>
    <row r="154" spans="1:26" ht="15.7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22"/>
    </row>
    <row r="155" spans="1:26" ht="15.7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22"/>
    </row>
    <row r="156" spans="1:26" ht="15.7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22"/>
    </row>
    <row r="157" spans="1:26" ht="15.7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22"/>
    </row>
    <row r="158" spans="1:26" ht="15.7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22"/>
    </row>
    <row r="159" spans="1:26" ht="15.7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22"/>
    </row>
    <row r="160" spans="1:26" ht="15.7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22"/>
    </row>
    <row r="161" spans="1:26" ht="15.7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22"/>
    </row>
    <row r="162" spans="1:26" ht="15.7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22"/>
    </row>
    <row r="163" spans="1:26" ht="15.7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22"/>
    </row>
    <row r="164" spans="1:26" ht="15.7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22"/>
    </row>
    <row r="165" spans="1:26" ht="15.7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22"/>
    </row>
    <row r="166" spans="1:26" ht="15.7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22"/>
    </row>
    <row r="167" spans="1:26" ht="15.7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22"/>
    </row>
    <row r="168" spans="1:26" ht="15.7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22"/>
    </row>
    <row r="169" spans="1:26" ht="15.7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22"/>
    </row>
    <row r="170" spans="1:26" ht="15.7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22"/>
    </row>
    <row r="171" spans="1:26" ht="15.7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22"/>
    </row>
    <row r="172" spans="1:26" ht="15.7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22"/>
    </row>
    <row r="173" spans="1:26" ht="15.7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22"/>
    </row>
    <row r="174" spans="1:26" ht="15.7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22"/>
    </row>
    <row r="175" spans="1:26" ht="15.7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22"/>
    </row>
    <row r="176" spans="1:26" ht="15.7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22"/>
    </row>
    <row r="177" spans="1:26" ht="15.7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22"/>
    </row>
    <row r="178" spans="1:26" ht="15.7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22"/>
    </row>
    <row r="179" spans="1:26" ht="15.7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22"/>
    </row>
    <row r="180" spans="1:26" ht="15.7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22"/>
    </row>
    <row r="181" spans="1:26" ht="15.7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22"/>
    </row>
    <row r="182" spans="1:26" ht="15.7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22"/>
    </row>
    <row r="183" spans="1:26" ht="15.7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22"/>
    </row>
    <row r="184" spans="1:26" ht="15.7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22"/>
    </row>
    <row r="185" spans="1:26" ht="15.7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22"/>
    </row>
    <row r="186" spans="1:26" ht="15.7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22"/>
    </row>
    <row r="187" spans="1:26" ht="15.7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22"/>
    </row>
    <row r="188" spans="1:26" ht="15.7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22"/>
    </row>
    <row r="189" spans="1:26" ht="15.7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22"/>
    </row>
    <row r="190" spans="1:26" ht="15.7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22"/>
    </row>
    <row r="191" spans="1:26" ht="15.7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22"/>
    </row>
    <row r="192" spans="1:26" ht="15.7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22"/>
    </row>
    <row r="193" spans="1:26" ht="15.7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2"/>
    </row>
    <row r="194" spans="1:26" ht="15.7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2"/>
    </row>
    <row r="195" spans="1:26" ht="15.7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2"/>
    </row>
    <row r="196" spans="1:26" ht="15.7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2"/>
    </row>
    <row r="197" spans="1:26" ht="15.7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2"/>
    </row>
    <row r="198" spans="1:26" ht="15.7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2"/>
    </row>
    <row r="199" spans="1:26" ht="15.7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2"/>
    </row>
    <row r="200" spans="1:26" ht="15.7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2"/>
    </row>
    <row r="201" spans="1:26" ht="15.7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2"/>
    </row>
    <row r="202" spans="1:26" ht="15.7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2"/>
    </row>
    <row r="203" spans="1:26" ht="15.7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2"/>
    </row>
    <row r="204" spans="1:26" ht="15.7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2"/>
    </row>
    <row r="205" spans="1:26" ht="15.7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2"/>
    </row>
    <row r="206" spans="1:26" ht="15.7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22"/>
    </row>
    <row r="207" spans="1:26" ht="15.7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2"/>
    </row>
    <row r="208" spans="1:26" ht="15.7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2"/>
    </row>
    <row r="209" spans="1:26" ht="15.7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22"/>
    </row>
    <row r="210" spans="1:26" ht="15.7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22"/>
    </row>
    <row r="211" spans="1:26" ht="15.7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22"/>
    </row>
    <row r="212" spans="1:26" ht="15.7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22"/>
    </row>
    <row r="213" spans="1:26" ht="15.7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22"/>
    </row>
    <row r="214" spans="1:26" ht="15.7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22"/>
    </row>
    <row r="215" spans="1:26" ht="15.7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22"/>
    </row>
    <row r="216" spans="1:26" ht="15.7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22"/>
    </row>
    <row r="217" spans="1:26" ht="15.7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22"/>
    </row>
    <row r="218" spans="1:26" ht="15.7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22"/>
    </row>
    <row r="219" spans="1:26" ht="15.7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22"/>
    </row>
    <row r="220" spans="1:26" ht="15.7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22"/>
    </row>
    <row r="221" spans="1:26" ht="15.7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22"/>
    </row>
    <row r="222" spans="1:26" ht="15.7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22"/>
    </row>
    <row r="223" spans="1:26" ht="15.7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22"/>
    </row>
    <row r="224" spans="1:26" ht="15.7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22"/>
    </row>
    <row r="225" spans="1:26" ht="15.7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22"/>
    </row>
    <row r="226" spans="1:26" ht="15.7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22"/>
    </row>
    <row r="227" spans="1:26" ht="15.7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22"/>
    </row>
    <row r="228" spans="1:26" ht="15.7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22"/>
    </row>
    <row r="229" spans="1:26" ht="15.7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22"/>
    </row>
    <row r="230" spans="1:26" ht="15.7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22"/>
    </row>
    <row r="231" spans="1:26" ht="15.7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22"/>
    </row>
    <row r="232" spans="1:26" ht="15.7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22"/>
    </row>
    <row r="233" spans="1:26" ht="15.7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22"/>
    </row>
    <row r="234" spans="1:26" ht="15.7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22"/>
    </row>
    <row r="235" spans="1:26" ht="15.7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22"/>
    </row>
    <row r="236" spans="1:26" ht="15.7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22"/>
    </row>
    <row r="237" spans="1:26" ht="15.7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22"/>
    </row>
    <row r="238" spans="1:26" ht="15.7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22"/>
    </row>
    <row r="239" spans="1:26" ht="15.75" customHeight="1" x14ac:dyDescent="0.3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75" customHeight="1" x14ac:dyDescent="0.3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75" customHeight="1" x14ac:dyDescent="0.3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75" customHeight="1" x14ac:dyDescent="0.3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75" customHeight="1" x14ac:dyDescent="0.3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75" customHeight="1" x14ac:dyDescent="0.3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75" customHeight="1" x14ac:dyDescent="0.3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75" customHeight="1" x14ac:dyDescent="0.3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75" customHeight="1" x14ac:dyDescent="0.35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75" customHeight="1" x14ac:dyDescent="0.35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75" customHeight="1" x14ac:dyDescent="0.35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75" customHeight="1" x14ac:dyDescent="0.35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75" customHeight="1" x14ac:dyDescent="0.35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75" customHeight="1" x14ac:dyDescent="0.35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75" customHeight="1" x14ac:dyDescent="0.35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75" customHeight="1" x14ac:dyDescent="0.35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75" customHeight="1" x14ac:dyDescent="0.3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75" customHeight="1" x14ac:dyDescent="0.35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75" customHeight="1" x14ac:dyDescent="0.35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75" customHeight="1" x14ac:dyDescent="0.35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75" customHeight="1" x14ac:dyDescent="0.35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75" customHeight="1" x14ac:dyDescent="0.35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75" customHeight="1" x14ac:dyDescent="0.35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75" customHeight="1" x14ac:dyDescent="0.35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75" customHeight="1" x14ac:dyDescent="0.35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75" customHeight="1" x14ac:dyDescent="0.35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75" customHeight="1" x14ac:dyDescent="0.3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75" customHeight="1" x14ac:dyDescent="0.35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75" customHeight="1" x14ac:dyDescent="0.35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75" customHeight="1" x14ac:dyDescent="0.35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75" customHeight="1" x14ac:dyDescent="0.35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75" customHeight="1" x14ac:dyDescent="0.35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75" customHeight="1" x14ac:dyDescent="0.35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75" customHeight="1" x14ac:dyDescent="0.35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75" customHeight="1" x14ac:dyDescent="0.35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75" customHeight="1" x14ac:dyDescent="0.35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75" customHeight="1" x14ac:dyDescent="0.3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75" customHeight="1" x14ac:dyDescent="0.35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75" customHeight="1" x14ac:dyDescent="0.35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75" customHeight="1" x14ac:dyDescent="0.35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75" customHeight="1" x14ac:dyDescent="0.35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75" customHeight="1" x14ac:dyDescent="0.35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75" customHeight="1" x14ac:dyDescent="0.35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75" customHeight="1" x14ac:dyDescent="0.35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75" customHeight="1" x14ac:dyDescent="0.35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75" customHeight="1" x14ac:dyDescent="0.35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75" customHeight="1" x14ac:dyDescent="0.3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75" customHeight="1" x14ac:dyDescent="0.35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75" customHeight="1" x14ac:dyDescent="0.35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75" customHeight="1" x14ac:dyDescent="0.35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75" customHeight="1" x14ac:dyDescent="0.35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75" customHeight="1" x14ac:dyDescent="0.35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75" customHeight="1" x14ac:dyDescent="0.35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75" customHeight="1" x14ac:dyDescent="0.35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75" customHeight="1" x14ac:dyDescent="0.35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75" customHeight="1" x14ac:dyDescent="0.35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75" customHeight="1" x14ac:dyDescent="0.3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75" customHeight="1" x14ac:dyDescent="0.35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75" customHeight="1" x14ac:dyDescent="0.35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75" customHeight="1" x14ac:dyDescent="0.3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75" customHeight="1" x14ac:dyDescent="0.35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75" customHeight="1" x14ac:dyDescent="0.35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75" customHeight="1" x14ac:dyDescent="0.35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75" customHeight="1" x14ac:dyDescent="0.35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75" customHeight="1" x14ac:dyDescent="0.35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75" customHeight="1" x14ac:dyDescent="0.35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75" customHeight="1" x14ac:dyDescent="0.3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75" customHeight="1" x14ac:dyDescent="0.35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75" customHeight="1" x14ac:dyDescent="0.35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75" customHeight="1" x14ac:dyDescent="0.35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75" customHeight="1" x14ac:dyDescent="0.35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75" customHeight="1" x14ac:dyDescent="0.35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75" customHeight="1" x14ac:dyDescent="0.35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75" customHeight="1" x14ac:dyDescent="0.35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75" customHeight="1" x14ac:dyDescent="0.35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75" customHeight="1" x14ac:dyDescent="0.35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75" customHeight="1" x14ac:dyDescent="0.3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75" customHeight="1" x14ac:dyDescent="0.35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75" customHeight="1" x14ac:dyDescent="0.35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75" customHeight="1" x14ac:dyDescent="0.35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75" customHeight="1" x14ac:dyDescent="0.35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75" customHeight="1" x14ac:dyDescent="0.35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75" customHeight="1" x14ac:dyDescent="0.35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75" customHeight="1" x14ac:dyDescent="0.35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75" customHeight="1" x14ac:dyDescent="0.35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75" customHeight="1" x14ac:dyDescent="0.35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75" customHeight="1" x14ac:dyDescent="0.3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75" customHeight="1" x14ac:dyDescent="0.35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75" customHeight="1" x14ac:dyDescent="0.35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75" customHeight="1" x14ac:dyDescent="0.35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75" customHeight="1" x14ac:dyDescent="0.35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75" customHeight="1" x14ac:dyDescent="0.35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75" customHeight="1" x14ac:dyDescent="0.35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75" customHeight="1" x14ac:dyDescent="0.35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75" customHeight="1" x14ac:dyDescent="0.35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75" customHeight="1" x14ac:dyDescent="0.35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75" customHeight="1" x14ac:dyDescent="0.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75" customHeight="1" x14ac:dyDescent="0.3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75" customHeight="1" x14ac:dyDescent="0.3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75" customHeight="1" x14ac:dyDescent="0.3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75" customHeight="1" x14ac:dyDescent="0.3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75" customHeight="1" x14ac:dyDescent="0.3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75" customHeight="1" x14ac:dyDescent="0.3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75" customHeight="1" x14ac:dyDescent="0.3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75" customHeight="1" x14ac:dyDescent="0.3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75" customHeight="1" x14ac:dyDescent="0.3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75" customHeight="1" x14ac:dyDescent="0.3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75" customHeight="1" x14ac:dyDescent="0.3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75" customHeight="1" x14ac:dyDescent="0.3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75" customHeight="1" x14ac:dyDescent="0.3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75" customHeight="1" x14ac:dyDescent="0.35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75" customHeight="1" x14ac:dyDescent="0.35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75" customHeight="1" x14ac:dyDescent="0.35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75" customHeight="1" x14ac:dyDescent="0.3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75" customHeight="1" x14ac:dyDescent="0.35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75" customHeight="1" x14ac:dyDescent="0.35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75" customHeight="1" x14ac:dyDescent="0.3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75" customHeight="1" x14ac:dyDescent="0.35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75" customHeight="1" x14ac:dyDescent="0.35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75" customHeight="1" x14ac:dyDescent="0.35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75" customHeight="1" x14ac:dyDescent="0.35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75" customHeight="1" x14ac:dyDescent="0.35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75" customHeight="1" x14ac:dyDescent="0.35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75" customHeight="1" x14ac:dyDescent="0.35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75" customHeight="1" x14ac:dyDescent="0.35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75" customHeight="1" x14ac:dyDescent="0.35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75" customHeight="1" x14ac:dyDescent="0.3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75" customHeight="1" x14ac:dyDescent="0.35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75" customHeight="1" x14ac:dyDescent="0.35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75" customHeight="1" x14ac:dyDescent="0.35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75" customHeight="1" x14ac:dyDescent="0.35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75" customHeight="1" x14ac:dyDescent="0.35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75" customHeight="1" x14ac:dyDescent="0.35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75" customHeight="1" x14ac:dyDescent="0.35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75" customHeight="1" x14ac:dyDescent="0.35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75" customHeight="1" x14ac:dyDescent="0.35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75" customHeight="1" x14ac:dyDescent="0.3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75" customHeight="1" x14ac:dyDescent="0.35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75" customHeight="1" x14ac:dyDescent="0.35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75" customHeight="1" x14ac:dyDescent="0.35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75" customHeight="1" x14ac:dyDescent="0.35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75" customHeight="1" x14ac:dyDescent="0.35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75" customHeight="1" x14ac:dyDescent="0.35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75" customHeight="1" x14ac:dyDescent="0.35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75" customHeight="1" x14ac:dyDescent="0.35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75" customHeight="1" x14ac:dyDescent="0.35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75" customHeight="1" x14ac:dyDescent="0.3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75" customHeight="1" x14ac:dyDescent="0.35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75" customHeight="1" x14ac:dyDescent="0.35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75" customHeight="1" x14ac:dyDescent="0.35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75" customHeight="1" x14ac:dyDescent="0.35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75" customHeight="1" x14ac:dyDescent="0.35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75" customHeight="1" x14ac:dyDescent="0.35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75" customHeight="1" x14ac:dyDescent="0.35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75" customHeight="1" x14ac:dyDescent="0.35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75" customHeight="1" x14ac:dyDescent="0.35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75" customHeight="1" x14ac:dyDescent="0.3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75" customHeight="1" x14ac:dyDescent="0.35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75" customHeight="1" x14ac:dyDescent="0.35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75" customHeight="1" x14ac:dyDescent="0.35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75" customHeight="1" x14ac:dyDescent="0.35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75" customHeight="1" x14ac:dyDescent="0.35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75" customHeight="1" x14ac:dyDescent="0.35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75" customHeight="1" x14ac:dyDescent="0.35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75" customHeight="1" x14ac:dyDescent="0.35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75" customHeight="1" x14ac:dyDescent="0.35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75" customHeight="1" x14ac:dyDescent="0.3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75" customHeight="1" x14ac:dyDescent="0.3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75" customHeight="1" x14ac:dyDescent="0.35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75" customHeight="1" x14ac:dyDescent="0.35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75" customHeight="1" x14ac:dyDescent="0.35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75" customHeight="1" x14ac:dyDescent="0.35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75" customHeight="1" x14ac:dyDescent="0.35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75" customHeight="1" x14ac:dyDescent="0.35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75" customHeight="1" x14ac:dyDescent="0.35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75" customHeight="1" x14ac:dyDescent="0.35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75" customHeight="1" x14ac:dyDescent="0.3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75" customHeight="1" x14ac:dyDescent="0.35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75" customHeight="1" x14ac:dyDescent="0.35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75" customHeight="1" x14ac:dyDescent="0.35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75" customHeight="1" x14ac:dyDescent="0.35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75" customHeight="1" x14ac:dyDescent="0.35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75" customHeight="1" x14ac:dyDescent="0.35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75" customHeight="1" x14ac:dyDescent="0.35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75" customHeight="1" x14ac:dyDescent="0.35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75" customHeight="1" x14ac:dyDescent="0.35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75" customHeight="1" x14ac:dyDescent="0.3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75" customHeight="1" x14ac:dyDescent="0.35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75" customHeight="1" x14ac:dyDescent="0.35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75" customHeight="1" x14ac:dyDescent="0.35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75" customHeight="1" x14ac:dyDescent="0.35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75" customHeight="1" x14ac:dyDescent="0.35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75" customHeight="1" x14ac:dyDescent="0.35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75" customHeight="1" x14ac:dyDescent="0.35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75" customHeight="1" x14ac:dyDescent="0.35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75" customHeight="1" x14ac:dyDescent="0.35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75" customHeight="1" x14ac:dyDescent="0.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75" customHeight="1" x14ac:dyDescent="0.35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75" customHeight="1" x14ac:dyDescent="0.35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75" customHeight="1" x14ac:dyDescent="0.35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75" customHeight="1" x14ac:dyDescent="0.35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75" customHeight="1" x14ac:dyDescent="0.35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75" customHeight="1" x14ac:dyDescent="0.35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75" customHeight="1" x14ac:dyDescent="0.35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75" customHeight="1" x14ac:dyDescent="0.35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75" customHeight="1" x14ac:dyDescent="0.35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75" customHeight="1" x14ac:dyDescent="0.3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75" customHeight="1" x14ac:dyDescent="0.35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75" customHeight="1" x14ac:dyDescent="0.35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75" customHeight="1" x14ac:dyDescent="0.35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75" customHeight="1" x14ac:dyDescent="0.35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75" customHeight="1" x14ac:dyDescent="0.35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75" customHeight="1" x14ac:dyDescent="0.35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75" customHeight="1" x14ac:dyDescent="0.35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75" customHeight="1" x14ac:dyDescent="0.35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75" customHeight="1" x14ac:dyDescent="0.35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75" customHeight="1" x14ac:dyDescent="0.3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75" customHeight="1" x14ac:dyDescent="0.35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75" customHeight="1" x14ac:dyDescent="0.35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75" customHeight="1" x14ac:dyDescent="0.35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75" customHeight="1" x14ac:dyDescent="0.35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75" customHeight="1" x14ac:dyDescent="0.3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75" customHeight="1" x14ac:dyDescent="0.35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75" customHeight="1" x14ac:dyDescent="0.35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75" customHeight="1" x14ac:dyDescent="0.35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75" customHeight="1" x14ac:dyDescent="0.35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75" customHeight="1" x14ac:dyDescent="0.3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75" customHeight="1" x14ac:dyDescent="0.35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75" customHeight="1" x14ac:dyDescent="0.35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75" customHeight="1" x14ac:dyDescent="0.35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75" customHeight="1" x14ac:dyDescent="0.35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75" customHeight="1" x14ac:dyDescent="0.35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75" customHeight="1" x14ac:dyDescent="0.35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75" customHeight="1" x14ac:dyDescent="0.35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75" customHeight="1" x14ac:dyDescent="0.35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75" customHeight="1" x14ac:dyDescent="0.35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75" customHeight="1" x14ac:dyDescent="0.3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75" customHeight="1" x14ac:dyDescent="0.35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75" customHeight="1" x14ac:dyDescent="0.35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75" customHeight="1" x14ac:dyDescent="0.35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75" customHeight="1" x14ac:dyDescent="0.35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75" customHeight="1" x14ac:dyDescent="0.35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75" customHeight="1" x14ac:dyDescent="0.35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75" customHeight="1" x14ac:dyDescent="0.35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75" customHeight="1" x14ac:dyDescent="0.35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75" customHeight="1" x14ac:dyDescent="0.35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75" customHeight="1" x14ac:dyDescent="0.3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75" customHeight="1" x14ac:dyDescent="0.35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75" customHeight="1" x14ac:dyDescent="0.35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75" customHeight="1" x14ac:dyDescent="0.35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75" customHeight="1" x14ac:dyDescent="0.35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75" customHeight="1" x14ac:dyDescent="0.35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75" customHeight="1" x14ac:dyDescent="0.35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75" customHeight="1" x14ac:dyDescent="0.35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75" customHeight="1" x14ac:dyDescent="0.35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75" customHeight="1" x14ac:dyDescent="0.35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75" customHeight="1" x14ac:dyDescent="0.3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75" customHeight="1" x14ac:dyDescent="0.35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75" customHeight="1" x14ac:dyDescent="0.35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75" customHeight="1" x14ac:dyDescent="0.35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75" customHeight="1" x14ac:dyDescent="0.35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75" customHeight="1" x14ac:dyDescent="0.35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75" customHeight="1" x14ac:dyDescent="0.35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75" customHeight="1" x14ac:dyDescent="0.35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75" customHeight="1" x14ac:dyDescent="0.35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75" customHeight="1" x14ac:dyDescent="0.35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75" customHeight="1" x14ac:dyDescent="0.3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75" customHeight="1" x14ac:dyDescent="0.35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75" customHeight="1" x14ac:dyDescent="0.35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75" customHeight="1" x14ac:dyDescent="0.35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75" customHeight="1" x14ac:dyDescent="0.35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75" customHeight="1" x14ac:dyDescent="0.35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75" customHeight="1" x14ac:dyDescent="0.35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75" customHeight="1" x14ac:dyDescent="0.35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75" customHeight="1" x14ac:dyDescent="0.35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75" customHeight="1" x14ac:dyDescent="0.3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75" customHeight="1" x14ac:dyDescent="0.3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75" customHeight="1" x14ac:dyDescent="0.35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75" customHeight="1" x14ac:dyDescent="0.35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75" customHeight="1" x14ac:dyDescent="0.35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75" customHeight="1" x14ac:dyDescent="0.35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75" customHeight="1" x14ac:dyDescent="0.35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75" customHeight="1" x14ac:dyDescent="0.35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75" customHeight="1" x14ac:dyDescent="0.35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75" customHeight="1" x14ac:dyDescent="0.35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75" customHeight="1" x14ac:dyDescent="0.35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75" customHeight="1" x14ac:dyDescent="0.3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75" customHeight="1" x14ac:dyDescent="0.35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75" customHeight="1" x14ac:dyDescent="0.35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75" customHeight="1" x14ac:dyDescent="0.35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75" customHeight="1" x14ac:dyDescent="0.35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75" customHeight="1" x14ac:dyDescent="0.35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75" customHeight="1" x14ac:dyDescent="0.35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75" customHeight="1" x14ac:dyDescent="0.35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75" customHeight="1" x14ac:dyDescent="0.35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75" customHeight="1" x14ac:dyDescent="0.35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75" customHeight="1" x14ac:dyDescent="0.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75" customHeight="1" x14ac:dyDescent="0.35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75" customHeight="1" x14ac:dyDescent="0.35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75" customHeight="1" x14ac:dyDescent="0.35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75" customHeight="1" x14ac:dyDescent="0.35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75" customHeight="1" x14ac:dyDescent="0.35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75" customHeight="1" x14ac:dyDescent="0.35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75" customHeight="1" x14ac:dyDescent="0.35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75" customHeight="1" x14ac:dyDescent="0.35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75" customHeight="1" x14ac:dyDescent="0.35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75" customHeight="1" x14ac:dyDescent="0.3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75" customHeight="1" x14ac:dyDescent="0.35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75" customHeight="1" x14ac:dyDescent="0.35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75" customHeight="1" x14ac:dyDescent="0.35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75" customHeight="1" x14ac:dyDescent="0.35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75" customHeight="1" x14ac:dyDescent="0.35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75" customHeight="1" x14ac:dyDescent="0.35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75" customHeight="1" x14ac:dyDescent="0.35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75" customHeight="1" x14ac:dyDescent="0.35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75" customHeight="1" x14ac:dyDescent="0.35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75" customHeight="1" x14ac:dyDescent="0.3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75" customHeight="1" x14ac:dyDescent="0.35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75" customHeight="1" x14ac:dyDescent="0.35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75" customHeight="1" x14ac:dyDescent="0.35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75" customHeight="1" x14ac:dyDescent="0.35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75" customHeight="1" x14ac:dyDescent="0.35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75" customHeight="1" x14ac:dyDescent="0.35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75" customHeight="1" x14ac:dyDescent="0.35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75" customHeight="1" x14ac:dyDescent="0.35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75" customHeight="1" x14ac:dyDescent="0.35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75" customHeight="1" x14ac:dyDescent="0.3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75" customHeight="1" x14ac:dyDescent="0.35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75" customHeight="1" x14ac:dyDescent="0.35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75" customHeight="1" x14ac:dyDescent="0.3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75" customHeight="1" x14ac:dyDescent="0.35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75" customHeight="1" x14ac:dyDescent="0.35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75" customHeight="1" x14ac:dyDescent="0.35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75" customHeight="1" x14ac:dyDescent="0.35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75" customHeight="1" x14ac:dyDescent="0.35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75" customHeight="1" x14ac:dyDescent="0.35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75" customHeight="1" x14ac:dyDescent="0.3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75" customHeight="1" x14ac:dyDescent="0.35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75" customHeight="1" x14ac:dyDescent="0.35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75" customHeight="1" x14ac:dyDescent="0.35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75" customHeight="1" x14ac:dyDescent="0.35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75" customHeight="1" x14ac:dyDescent="0.35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75" customHeight="1" x14ac:dyDescent="0.35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75" customHeight="1" x14ac:dyDescent="0.35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75" customHeight="1" x14ac:dyDescent="0.35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75" customHeight="1" x14ac:dyDescent="0.35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75" customHeight="1" x14ac:dyDescent="0.3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75" customHeight="1" x14ac:dyDescent="0.35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75" customHeight="1" x14ac:dyDescent="0.35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75" customHeight="1" x14ac:dyDescent="0.35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75" customHeight="1" x14ac:dyDescent="0.35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75" customHeight="1" x14ac:dyDescent="0.35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75" customHeight="1" x14ac:dyDescent="0.35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75" customHeight="1" x14ac:dyDescent="0.35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75" customHeight="1" x14ac:dyDescent="0.35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75" customHeight="1" x14ac:dyDescent="0.35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75" customHeight="1" x14ac:dyDescent="0.3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75" customHeight="1" x14ac:dyDescent="0.35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75" customHeight="1" x14ac:dyDescent="0.35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75" customHeight="1" x14ac:dyDescent="0.35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75" customHeight="1" x14ac:dyDescent="0.35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75" customHeight="1" x14ac:dyDescent="0.35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75" customHeight="1" x14ac:dyDescent="0.35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75" customHeight="1" x14ac:dyDescent="0.35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75" customHeight="1" x14ac:dyDescent="0.35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75" customHeight="1" x14ac:dyDescent="0.35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75" customHeight="1" x14ac:dyDescent="0.3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75" customHeight="1" x14ac:dyDescent="0.35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75" customHeight="1" x14ac:dyDescent="0.35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75" customHeight="1" x14ac:dyDescent="0.35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75" customHeight="1" x14ac:dyDescent="0.35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75" customHeight="1" x14ac:dyDescent="0.35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75" customHeight="1" x14ac:dyDescent="0.35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75" customHeight="1" x14ac:dyDescent="0.35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75" customHeight="1" x14ac:dyDescent="0.35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75" customHeight="1" x14ac:dyDescent="0.35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75" customHeight="1" x14ac:dyDescent="0.3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75" customHeight="1" x14ac:dyDescent="0.35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75" customHeight="1" x14ac:dyDescent="0.35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75" customHeight="1" x14ac:dyDescent="0.35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75" customHeight="1" x14ac:dyDescent="0.35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75" customHeight="1" x14ac:dyDescent="0.35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75" customHeight="1" x14ac:dyDescent="0.35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75" customHeight="1" x14ac:dyDescent="0.3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75" customHeight="1" x14ac:dyDescent="0.35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75" customHeight="1" x14ac:dyDescent="0.35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75" customHeight="1" x14ac:dyDescent="0.3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75" customHeight="1" x14ac:dyDescent="0.35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75" customHeight="1" x14ac:dyDescent="0.35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75" customHeight="1" x14ac:dyDescent="0.35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75" customHeight="1" x14ac:dyDescent="0.35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75" customHeight="1" x14ac:dyDescent="0.35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75" customHeight="1" x14ac:dyDescent="0.35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75" customHeight="1" x14ac:dyDescent="0.35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75" customHeight="1" x14ac:dyDescent="0.35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75" customHeight="1" x14ac:dyDescent="0.35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75" customHeight="1" x14ac:dyDescent="0.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75" customHeight="1" x14ac:dyDescent="0.35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75" customHeight="1" x14ac:dyDescent="0.35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75" customHeight="1" x14ac:dyDescent="0.35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75" customHeight="1" x14ac:dyDescent="0.35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75" customHeight="1" x14ac:dyDescent="0.35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75" customHeight="1" x14ac:dyDescent="0.35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75" customHeight="1" x14ac:dyDescent="0.35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75" customHeight="1" x14ac:dyDescent="0.35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75" customHeight="1" x14ac:dyDescent="0.35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75" customHeight="1" x14ac:dyDescent="0.3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75" customHeight="1" x14ac:dyDescent="0.35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75" customHeight="1" x14ac:dyDescent="0.35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75" customHeight="1" x14ac:dyDescent="0.35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75" customHeight="1" x14ac:dyDescent="0.35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75" customHeight="1" x14ac:dyDescent="0.35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75" customHeight="1" x14ac:dyDescent="0.35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75" customHeight="1" x14ac:dyDescent="0.35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75" customHeight="1" x14ac:dyDescent="0.35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75" customHeight="1" x14ac:dyDescent="0.35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75" customHeight="1" x14ac:dyDescent="0.3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75" customHeight="1" x14ac:dyDescent="0.35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75" customHeight="1" x14ac:dyDescent="0.35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75" customHeight="1" x14ac:dyDescent="0.35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75" customHeight="1" x14ac:dyDescent="0.35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75" customHeight="1" x14ac:dyDescent="0.35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75" customHeight="1" x14ac:dyDescent="0.35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75" customHeight="1" x14ac:dyDescent="0.35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75" customHeight="1" x14ac:dyDescent="0.35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75" customHeight="1" x14ac:dyDescent="0.35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75" customHeight="1" x14ac:dyDescent="0.3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75" customHeight="1" x14ac:dyDescent="0.35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75" customHeight="1" x14ac:dyDescent="0.35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75" customHeight="1" x14ac:dyDescent="0.35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75" customHeight="1" x14ac:dyDescent="0.35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75" customHeight="1" x14ac:dyDescent="0.35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75" customHeight="1" x14ac:dyDescent="0.35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75" customHeight="1" x14ac:dyDescent="0.35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75" customHeight="1" x14ac:dyDescent="0.35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75" customHeight="1" x14ac:dyDescent="0.35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75" customHeight="1" x14ac:dyDescent="0.3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75" customHeight="1" x14ac:dyDescent="0.3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75" customHeight="1" x14ac:dyDescent="0.35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75" customHeight="1" x14ac:dyDescent="0.35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75" customHeight="1" x14ac:dyDescent="0.35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75" customHeight="1" x14ac:dyDescent="0.35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75" customHeight="1" x14ac:dyDescent="0.35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75" customHeight="1" x14ac:dyDescent="0.35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75" customHeight="1" x14ac:dyDescent="0.35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75" customHeight="1" x14ac:dyDescent="0.35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75" customHeight="1" x14ac:dyDescent="0.3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75" customHeight="1" x14ac:dyDescent="0.35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75" customHeight="1" x14ac:dyDescent="0.35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75" customHeight="1" x14ac:dyDescent="0.35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75" customHeight="1" x14ac:dyDescent="0.35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75" customHeight="1" x14ac:dyDescent="0.35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75" customHeight="1" x14ac:dyDescent="0.35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75" customHeight="1" x14ac:dyDescent="0.35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75" customHeight="1" x14ac:dyDescent="0.35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75" customHeight="1" x14ac:dyDescent="0.35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75" customHeight="1" x14ac:dyDescent="0.3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75" customHeight="1" x14ac:dyDescent="0.35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75" customHeight="1" x14ac:dyDescent="0.35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75" customHeight="1" x14ac:dyDescent="0.35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75" customHeight="1" x14ac:dyDescent="0.35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75" customHeight="1" x14ac:dyDescent="0.35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75" customHeight="1" x14ac:dyDescent="0.35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75" customHeight="1" x14ac:dyDescent="0.35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75" customHeight="1" x14ac:dyDescent="0.35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75" customHeight="1" x14ac:dyDescent="0.35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75" customHeight="1" x14ac:dyDescent="0.3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75" customHeight="1" x14ac:dyDescent="0.35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75" customHeight="1" x14ac:dyDescent="0.35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75" customHeight="1" x14ac:dyDescent="0.35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75" customHeight="1" x14ac:dyDescent="0.35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75" customHeight="1" x14ac:dyDescent="0.35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75" customHeight="1" x14ac:dyDescent="0.35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75" customHeight="1" x14ac:dyDescent="0.35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75" customHeight="1" x14ac:dyDescent="0.35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75" customHeight="1" x14ac:dyDescent="0.35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75" customHeight="1" x14ac:dyDescent="0.3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75" customHeight="1" x14ac:dyDescent="0.35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75" customHeight="1" x14ac:dyDescent="0.35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75" customHeight="1" x14ac:dyDescent="0.35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75" customHeight="1" x14ac:dyDescent="0.35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75" customHeight="1" x14ac:dyDescent="0.35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75" customHeight="1" x14ac:dyDescent="0.35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75" customHeight="1" x14ac:dyDescent="0.35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75" customHeight="1" x14ac:dyDescent="0.35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75" customHeight="1" x14ac:dyDescent="0.35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75" customHeight="1" x14ac:dyDescent="0.3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75" customHeight="1" x14ac:dyDescent="0.35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75" customHeight="1" x14ac:dyDescent="0.35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75" customHeight="1" x14ac:dyDescent="0.35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75" customHeight="1" x14ac:dyDescent="0.35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75" customHeight="1" x14ac:dyDescent="0.3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75" customHeight="1" x14ac:dyDescent="0.35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75" customHeight="1" x14ac:dyDescent="0.35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75" customHeight="1" x14ac:dyDescent="0.35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75" customHeight="1" x14ac:dyDescent="0.35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75" customHeight="1" x14ac:dyDescent="0.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75" customHeight="1" x14ac:dyDescent="0.35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75" customHeight="1" x14ac:dyDescent="0.35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75" customHeight="1" x14ac:dyDescent="0.35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75" customHeight="1" x14ac:dyDescent="0.35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75" customHeight="1" x14ac:dyDescent="0.35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75" customHeight="1" x14ac:dyDescent="0.35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75" customHeight="1" x14ac:dyDescent="0.35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75" customHeight="1" x14ac:dyDescent="0.35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75" customHeight="1" x14ac:dyDescent="0.35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75" customHeight="1" x14ac:dyDescent="0.3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75" customHeight="1" x14ac:dyDescent="0.35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75" customHeight="1" x14ac:dyDescent="0.35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75" customHeight="1" x14ac:dyDescent="0.35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75" customHeight="1" x14ac:dyDescent="0.35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75" customHeight="1" x14ac:dyDescent="0.35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75" customHeight="1" x14ac:dyDescent="0.35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75" customHeight="1" x14ac:dyDescent="0.35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75" customHeight="1" x14ac:dyDescent="0.35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75" customHeight="1" x14ac:dyDescent="0.35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75" customHeight="1" x14ac:dyDescent="0.3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75" customHeight="1" x14ac:dyDescent="0.35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75" customHeight="1" x14ac:dyDescent="0.35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75" customHeight="1" x14ac:dyDescent="0.35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75" customHeight="1" x14ac:dyDescent="0.35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75" customHeight="1" x14ac:dyDescent="0.35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75" customHeight="1" x14ac:dyDescent="0.35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75" customHeight="1" x14ac:dyDescent="0.35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75" customHeight="1" x14ac:dyDescent="0.35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75" customHeight="1" x14ac:dyDescent="0.35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75" customHeight="1" x14ac:dyDescent="0.3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75" customHeight="1" x14ac:dyDescent="0.35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75" customHeight="1" x14ac:dyDescent="0.35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75" customHeight="1" x14ac:dyDescent="0.35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75" customHeight="1" x14ac:dyDescent="0.35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75" customHeight="1" x14ac:dyDescent="0.35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75" customHeight="1" x14ac:dyDescent="0.35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75" customHeight="1" x14ac:dyDescent="0.35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75" customHeight="1" x14ac:dyDescent="0.35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75" customHeight="1" x14ac:dyDescent="0.35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75" customHeight="1" x14ac:dyDescent="0.3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75" customHeight="1" x14ac:dyDescent="0.35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75" customHeight="1" x14ac:dyDescent="0.35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75" customHeight="1" x14ac:dyDescent="0.35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75" customHeight="1" x14ac:dyDescent="0.35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75" customHeight="1" x14ac:dyDescent="0.35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75" customHeight="1" x14ac:dyDescent="0.35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75" customHeight="1" x14ac:dyDescent="0.35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75" customHeight="1" x14ac:dyDescent="0.35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75" customHeight="1" x14ac:dyDescent="0.3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75" customHeight="1" x14ac:dyDescent="0.3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75" customHeight="1" x14ac:dyDescent="0.35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75" customHeight="1" x14ac:dyDescent="0.35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75" customHeight="1" x14ac:dyDescent="0.35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75" customHeight="1" x14ac:dyDescent="0.35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75" customHeight="1" x14ac:dyDescent="0.35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75" customHeight="1" x14ac:dyDescent="0.35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75" customHeight="1" x14ac:dyDescent="0.35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75" customHeight="1" x14ac:dyDescent="0.35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75" customHeight="1" x14ac:dyDescent="0.35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75" customHeight="1" x14ac:dyDescent="0.3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75" customHeight="1" x14ac:dyDescent="0.35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75" customHeight="1" x14ac:dyDescent="0.35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75" customHeight="1" x14ac:dyDescent="0.35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75" customHeight="1" x14ac:dyDescent="0.35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75" customHeight="1" x14ac:dyDescent="0.35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75" customHeight="1" x14ac:dyDescent="0.35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75" customHeight="1" x14ac:dyDescent="0.35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75" customHeight="1" x14ac:dyDescent="0.35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75" customHeight="1" x14ac:dyDescent="0.35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75" customHeight="1" x14ac:dyDescent="0.3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75" customHeight="1" x14ac:dyDescent="0.35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75" customHeight="1" x14ac:dyDescent="0.35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75" customHeight="1" x14ac:dyDescent="0.35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75" customHeight="1" x14ac:dyDescent="0.35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75" customHeight="1" x14ac:dyDescent="0.35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75" customHeight="1" x14ac:dyDescent="0.35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75" customHeight="1" x14ac:dyDescent="0.35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75" customHeight="1" x14ac:dyDescent="0.35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75" customHeight="1" x14ac:dyDescent="0.35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75" customHeight="1" x14ac:dyDescent="0.3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75" customHeight="1" x14ac:dyDescent="0.35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75" customHeight="1" x14ac:dyDescent="0.35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75" customHeight="1" x14ac:dyDescent="0.35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75" customHeight="1" x14ac:dyDescent="0.35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75" customHeight="1" x14ac:dyDescent="0.35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75" customHeight="1" x14ac:dyDescent="0.35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75" customHeight="1" x14ac:dyDescent="0.35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75" customHeight="1" x14ac:dyDescent="0.35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75" customHeight="1" x14ac:dyDescent="0.35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75" customHeight="1" x14ac:dyDescent="0.3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75" customHeight="1" x14ac:dyDescent="0.35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75" customHeight="1" x14ac:dyDescent="0.35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75" customHeight="1" x14ac:dyDescent="0.35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75" customHeight="1" x14ac:dyDescent="0.35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75" customHeight="1" x14ac:dyDescent="0.35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75" customHeight="1" x14ac:dyDescent="0.35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75" customHeight="1" x14ac:dyDescent="0.35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75" customHeight="1" x14ac:dyDescent="0.35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75" customHeight="1" x14ac:dyDescent="0.35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75" customHeight="1" x14ac:dyDescent="0.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75" customHeight="1" x14ac:dyDescent="0.35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75" customHeight="1" x14ac:dyDescent="0.35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75" customHeight="1" x14ac:dyDescent="0.3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75" customHeight="1" x14ac:dyDescent="0.35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75" customHeight="1" x14ac:dyDescent="0.35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75" customHeight="1" x14ac:dyDescent="0.35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75" customHeight="1" x14ac:dyDescent="0.35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75" customHeight="1" x14ac:dyDescent="0.35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75" customHeight="1" x14ac:dyDescent="0.35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75" customHeight="1" x14ac:dyDescent="0.3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75" customHeight="1" x14ac:dyDescent="0.35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75" customHeight="1" x14ac:dyDescent="0.35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75" customHeight="1" x14ac:dyDescent="0.35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75" customHeight="1" x14ac:dyDescent="0.35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75" customHeight="1" x14ac:dyDescent="0.35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75" customHeight="1" x14ac:dyDescent="0.35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75" customHeight="1" x14ac:dyDescent="0.35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75" customHeight="1" x14ac:dyDescent="0.35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75" customHeight="1" x14ac:dyDescent="0.35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75" customHeight="1" x14ac:dyDescent="0.3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75" customHeight="1" x14ac:dyDescent="0.35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75" customHeight="1" x14ac:dyDescent="0.35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75" customHeight="1" x14ac:dyDescent="0.35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75" customHeight="1" x14ac:dyDescent="0.35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75" customHeight="1" x14ac:dyDescent="0.35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75" customHeight="1" x14ac:dyDescent="0.35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75" customHeight="1" x14ac:dyDescent="0.35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75" customHeight="1" x14ac:dyDescent="0.35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75" customHeight="1" x14ac:dyDescent="0.35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75" customHeight="1" x14ac:dyDescent="0.3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75" customHeight="1" x14ac:dyDescent="0.35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75" customHeight="1" x14ac:dyDescent="0.35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75" customHeight="1" x14ac:dyDescent="0.35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75" customHeight="1" x14ac:dyDescent="0.35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75" customHeight="1" x14ac:dyDescent="0.35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75" customHeight="1" x14ac:dyDescent="0.35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75" customHeight="1" x14ac:dyDescent="0.35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75" customHeight="1" x14ac:dyDescent="0.35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75" customHeight="1" x14ac:dyDescent="0.35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75" customHeight="1" x14ac:dyDescent="0.3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75" customHeight="1" x14ac:dyDescent="0.35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75" customHeight="1" x14ac:dyDescent="0.35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75" customHeight="1" x14ac:dyDescent="0.35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75" customHeight="1" x14ac:dyDescent="0.35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75" customHeight="1" x14ac:dyDescent="0.35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75" customHeight="1" x14ac:dyDescent="0.35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75" customHeight="1" x14ac:dyDescent="0.35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75" customHeight="1" x14ac:dyDescent="0.35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75" customHeight="1" x14ac:dyDescent="0.35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75" customHeight="1" x14ac:dyDescent="0.3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75" customHeight="1" x14ac:dyDescent="0.35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75" customHeight="1" x14ac:dyDescent="0.35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75" customHeight="1" x14ac:dyDescent="0.35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75" customHeight="1" x14ac:dyDescent="0.35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75" customHeight="1" x14ac:dyDescent="0.35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75" customHeight="1" x14ac:dyDescent="0.35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75" customHeight="1" x14ac:dyDescent="0.3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75" customHeight="1" x14ac:dyDescent="0.35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75" customHeight="1" x14ac:dyDescent="0.35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75" customHeight="1" x14ac:dyDescent="0.3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75" customHeight="1" x14ac:dyDescent="0.35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75" customHeight="1" x14ac:dyDescent="0.35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75" customHeight="1" x14ac:dyDescent="0.35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75" customHeight="1" x14ac:dyDescent="0.35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75" customHeight="1" x14ac:dyDescent="0.35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75" customHeight="1" x14ac:dyDescent="0.35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75" customHeight="1" x14ac:dyDescent="0.35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75" customHeight="1" x14ac:dyDescent="0.35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75" customHeight="1" x14ac:dyDescent="0.35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75" customHeight="1" x14ac:dyDescent="0.3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75" customHeight="1" x14ac:dyDescent="0.35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75" customHeight="1" x14ac:dyDescent="0.35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75" customHeight="1" x14ac:dyDescent="0.35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75" customHeight="1" x14ac:dyDescent="0.35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75" customHeight="1" x14ac:dyDescent="0.35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75" customHeight="1" x14ac:dyDescent="0.35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75" customHeight="1" x14ac:dyDescent="0.35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75" customHeight="1" x14ac:dyDescent="0.35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75" customHeight="1" x14ac:dyDescent="0.35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75" customHeight="1" x14ac:dyDescent="0.3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75" customHeight="1" x14ac:dyDescent="0.35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75" customHeight="1" x14ac:dyDescent="0.35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75" customHeight="1" x14ac:dyDescent="0.35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75" customHeight="1" x14ac:dyDescent="0.35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75" customHeight="1" x14ac:dyDescent="0.35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75" customHeight="1" x14ac:dyDescent="0.35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75" customHeight="1" x14ac:dyDescent="0.35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75" customHeight="1" x14ac:dyDescent="0.35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75" customHeight="1" x14ac:dyDescent="0.35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75" customHeight="1" x14ac:dyDescent="0.3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75" customHeight="1" x14ac:dyDescent="0.35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75" customHeight="1" x14ac:dyDescent="0.35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75" customHeight="1" x14ac:dyDescent="0.35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75" customHeight="1" x14ac:dyDescent="0.35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75" customHeight="1" x14ac:dyDescent="0.35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75" customHeight="1" x14ac:dyDescent="0.35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75" customHeight="1" x14ac:dyDescent="0.35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75" customHeight="1" x14ac:dyDescent="0.35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75" customHeight="1" x14ac:dyDescent="0.35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75" customHeight="1" x14ac:dyDescent="0.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75" customHeight="1" x14ac:dyDescent="0.35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75" customHeight="1" x14ac:dyDescent="0.35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75" customHeight="1" x14ac:dyDescent="0.35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75" customHeight="1" x14ac:dyDescent="0.35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75" customHeight="1" x14ac:dyDescent="0.35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75" customHeight="1" x14ac:dyDescent="0.35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75" customHeight="1" x14ac:dyDescent="0.35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75" customHeight="1" x14ac:dyDescent="0.35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75" customHeight="1" x14ac:dyDescent="0.35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75" customHeight="1" x14ac:dyDescent="0.3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75" customHeight="1" x14ac:dyDescent="0.3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75" customHeight="1" x14ac:dyDescent="0.35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75" customHeight="1" x14ac:dyDescent="0.35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75" customHeight="1" x14ac:dyDescent="0.35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75" customHeight="1" x14ac:dyDescent="0.35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75" customHeight="1" x14ac:dyDescent="0.35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75" customHeight="1" x14ac:dyDescent="0.35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75" customHeight="1" x14ac:dyDescent="0.35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75" customHeight="1" x14ac:dyDescent="0.35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75" customHeight="1" x14ac:dyDescent="0.3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75" customHeight="1" x14ac:dyDescent="0.35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75" customHeight="1" x14ac:dyDescent="0.35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75" customHeight="1" x14ac:dyDescent="0.35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75" customHeight="1" x14ac:dyDescent="0.35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75" customHeight="1" x14ac:dyDescent="0.35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75" customHeight="1" x14ac:dyDescent="0.35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75" customHeight="1" x14ac:dyDescent="0.35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75" customHeight="1" x14ac:dyDescent="0.35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75" customHeight="1" x14ac:dyDescent="0.35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75" customHeight="1" x14ac:dyDescent="0.3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75" customHeight="1" x14ac:dyDescent="0.35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75" customHeight="1" x14ac:dyDescent="0.35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75" customHeight="1" x14ac:dyDescent="0.35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75" customHeight="1" x14ac:dyDescent="0.35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75" customHeight="1" x14ac:dyDescent="0.35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75" customHeight="1" x14ac:dyDescent="0.35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75" customHeight="1" x14ac:dyDescent="0.35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75" customHeight="1" x14ac:dyDescent="0.35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75" customHeight="1" x14ac:dyDescent="0.35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75" customHeight="1" x14ac:dyDescent="0.3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75" customHeight="1" x14ac:dyDescent="0.35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75" customHeight="1" x14ac:dyDescent="0.35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75" customHeight="1" x14ac:dyDescent="0.35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75" customHeight="1" x14ac:dyDescent="0.35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75" customHeight="1" x14ac:dyDescent="0.35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75" customHeight="1" x14ac:dyDescent="0.35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75" customHeight="1" x14ac:dyDescent="0.35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75" customHeight="1" x14ac:dyDescent="0.35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75" customHeight="1" x14ac:dyDescent="0.35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75" customHeight="1" x14ac:dyDescent="0.3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75" customHeight="1" x14ac:dyDescent="0.35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75" customHeight="1" x14ac:dyDescent="0.35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75" customHeight="1" x14ac:dyDescent="0.35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75" customHeight="1" x14ac:dyDescent="0.35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75" customHeight="1" x14ac:dyDescent="0.35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75" customHeight="1" x14ac:dyDescent="0.35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75" customHeight="1" x14ac:dyDescent="0.35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75" customHeight="1" x14ac:dyDescent="0.35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75" customHeight="1" x14ac:dyDescent="0.35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75" customHeight="1" x14ac:dyDescent="0.3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75" customHeight="1" x14ac:dyDescent="0.35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75" customHeight="1" x14ac:dyDescent="0.35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75" customHeight="1" x14ac:dyDescent="0.35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75" customHeight="1" x14ac:dyDescent="0.35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75" customHeight="1" x14ac:dyDescent="0.3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">
    <mergeCell ref="B2:H2"/>
    <mergeCell ref="J2:K2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23"/>
  <sheetViews>
    <sheetView workbookViewId="0"/>
  </sheetViews>
  <sheetFormatPr defaultColWidth="11.1640625" defaultRowHeight="15" customHeight="1" x14ac:dyDescent="0.35"/>
  <cols>
    <col min="1" max="6" width="11.1640625" customWidth="1"/>
  </cols>
  <sheetData>
    <row r="1" spans="1:2" ht="15" customHeight="1" x14ac:dyDescent="0.35">
      <c r="A1" s="161" t="s">
        <v>138</v>
      </c>
      <c r="B1" s="159"/>
    </row>
    <row r="2" spans="1:2" ht="15" customHeight="1" x14ac:dyDescent="0.35">
      <c r="A2" s="111" t="s">
        <v>139</v>
      </c>
      <c r="B2" s="112" t="s">
        <v>140</v>
      </c>
    </row>
    <row r="3" spans="1:2" ht="15" customHeight="1" x14ac:dyDescent="0.35">
      <c r="A3" s="113">
        <v>0</v>
      </c>
      <c r="B3" s="114">
        <v>0</v>
      </c>
    </row>
    <row r="4" spans="1:2" ht="15" customHeight="1" x14ac:dyDescent="0.35">
      <c r="A4" s="113">
        <v>0.05</v>
      </c>
      <c r="B4" s="114">
        <f>'6) Dílčí přínos'!$K$3+('6) Dílčí přínos'!$K$4-'6) Dílčí přínos'!$K$3)*(1/(1+EXP(-'6) Dílčí přínos'!$K$5*(A4*100-'6) Dílčí přínos'!$K$7)))^'6) Dílčí přínos'!$K$6)</f>
        <v>1.098694263059318E-2</v>
      </c>
    </row>
    <row r="5" spans="1:2" ht="15" customHeight="1" x14ac:dyDescent="0.35">
      <c r="A5" s="113">
        <v>0.1</v>
      </c>
      <c r="B5" s="114">
        <f>'6) Dílčí přínos'!$K$3+('6) Dílčí přínos'!$K$4-'6) Dílčí přínos'!$K$3)*(1/(1+EXP(-'6) Dílčí přínos'!$K$5*(A5*100-'6) Dílčí přínos'!$K$7)))^'6) Dílčí přínos'!$K$6)</f>
        <v>1.7986209962091559E-2</v>
      </c>
    </row>
    <row r="6" spans="1:2" ht="15" customHeight="1" x14ac:dyDescent="0.35">
      <c r="A6" s="113">
        <v>0.15</v>
      </c>
      <c r="B6" s="114">
        <f>'6) Dílčí přínos'!$K$3+('6) Dílčí přínos'!$K$4-'6) Dílčí přínos'!$K$3)*(1/(1+EXP(-'6) Dílčí přínos'!$K$5*(A6*100-'6) Dílčí přínos'!$K$7)))^'6) Dílčí přínos'!$K$6)</f>
        <v>2.9312230751356319E-2</v>
      </c>
    </row>
    <row r="7" spans="1:2" ht="15" customHeight="1" x14ac:dyDescent="0.35">
      <c r="A7" s="113">
        <v>0.2</v>
      </c>
      <c r="B7" s="114">
        <f>'6) Dílčí přínos'!$K$3+('6) Dílčí přínos'!$K$4-'6) Dílčí přínos'!$K$3)*(1/(1+EXP(-'6) Dílčí přínos'!$K$5*(A7*100-'6) Dílčí přínos'!$K$7)))^'6) Dílčí přínos'!$K$6)</f>
        <v>4.7425873177566781E-2</v>
      </c>
    </row>
    <row r="8" spans="1:2" ht="15" customHeight="1" x14ac:dyDescent="0.35">
      <c r="A8" s="113">
        <v>0.25</v>
      </c>
      <c r="B8" s="114">
        <f>'6) Dílčí přínos'!$K$3+('6) Dílčí přínos'!$K$4-'6) Dílčí přínos'!$K$3)*(1/(1+EXP(-'6) Dílčí přínos'!$K$5*(A8*100-'6) Dílčí přínos'!$K$7)))^'6) Dílčí přínos'!$K$6)</f>
        <v>7.5858180021243546E-2</v>
      </c>
    </row>
    <row r="9" spans="1:2" ht="15" customHeight="1" x14ac:dyDescent="0.35">
      <c r="A9" s="113">
        <v>0.3</v>
      </c>
      <c r="B9" s="114">
        <f>'6) Dílčí přínos'!$K$3+('6) Dílčí přínos'!$K$4-'6) Dílčí přínos'!$K$3)*(1/(1+EXP(-'6) Dílčí přínos'!$K$5*(A9*100-'6) Dílčí přínos'!$K$7)))^'6) Dílčí přínos'!$K$6)</f>
        <v>0.11920292202211755</v>
      </c>
    </row>
    <row r="10" spans="1:2" ht="15" customHeight="1" x14ac:dyDescent="0.35">
      <c r="A10" s="113">
        <v>0.35</v>
      </c>
      <c r="B10" s="114">
        <f>'6) Dílčí přínos'!$K$3+('6) Dílčí přínos'!$K$4-'6) Dílčí přínos'!$K$3)*(1/(1+EXP(-'6) Dílčí přínos'!$K$5*(A10*100-'6) Dílčí přínos'!$K$7)))^'6) Dílčí přínos'!$K$6)</f>
        <v>0.18242552380635635</v>
      </c>
    </row>
    <row r="11" spans="1:2" ht="15" customHeight="1" x14ac:dyDescent="0.35">
      <c r="A11" s="113">
        <v>0.4</v>
      </c>
      <c r="B11" s="114">
        <f>'6) Dílčí přínos'!$K$3+('6) Dílčí přínos'!$K$4-'6) Dílčí přínos'!$K$3)*(1/(1+EXP(-'6) Dílčí přínos'!$K$5*(A11*100-'6) Dílčí přínos'!$K$7)))^'6) Dílčí přínos'!$K$6)</f>
        <v>0.2689414213699951</v>
      </c>
    </row>
    <row r="12" spans="1:2" ht="15" customHeight="1" x14ac:dyDescent="0.35">
      <c r="A12" s="113">
        <v>0.45</v>
      </c>
      <c r="B12" s="114">
        <f>'6) Dílčí přínos'!$K$3+('6) Dílčí přínos'!$K$4-'6) Dílčí přínos'!$K$3)*(1/(1+EXP(-'6) Dílčí přínos'!$K$5*(A12*100-'6) Dílčí přínos'!$K$7)))^'6) Dílčí přínos'!$K$6)</f>
        <v>0.37754066879814541</v>
      </c>
    </row>
    <row r="13" spans="1:2" ht="15" customHeight="1" x14ac:dyDescent="0.35">
      <c r="A13" s="113">
        <v>0.5</v>
      </c>
      <c r="B13" s="114">
        <f>'6) Dílčí přínos'!$K$3+('6) Dílčí přínos'!$K$4-'6) Dílčí přínos'!$K$3)*(1/(1+EXP(-'6) Dílčí přínos'!$K$5*(A13*100-'6) Dílčí přínos'!$K$7)))^'6) Dílčí přínos'!$K$6)</f>
        <v>0.5</v>
      </c>
    </row>
    <row r="14" spans="1:2" ht="15" customHeight="1" x14ac:dyDescent="0.35">
      <c r="A14" s="113">
        <v>0.55000000000000004</v>
      </c>
      <c r="B14" s="114">
        <f>'6) Dílčí přínos'!$K$3+('6) Dílčí přínos'!$K$4-'6) Dílčí přínos'!$K$3)*(1/(1+EXP(-'6) Dílčí přínos'!$K$5*(A14*100-'6) Dílčí přínos'!$K$7)))^'6) Dílčí přínos'!$K$6)</f>
        <v>0.6224593312018547</v>
      </c>
    </row>
    <row r="15" spans="1:2" ht="15" customHeight="1" x14ac:dyDescent="0.35">
      <c r="A15" s="113">
        <v>0.6</v>
      </c>
      <c r="B15" s="114">
        <f>'6) Dílčí přínos'!$K$3+('6) Dílčí přínos'!$K$4-'6) Dílčí přínos'!$K$3)*(1/(1+EXP(-'6) Dílčí přínos'!$K$5*(A15*100-'6) Dílčí přínos'!$K$7)))^'6) Dílčí přínos'!$K$6)</f>
        <v>0.7310585786300049</v>
      </c>
    </row>
    <row r="16" spans="1:2" ht="15" customHeight="1" x14ac:dyDescent="0.35">
      <c r="A16" s="113">
        <v>0.65</v>
      </c>
      <c r="B16" s="114">
        <f>'6) Dílčí přínos'!$K$3+('6) Dílčí přínos'!$K$4-'6) Dílčí přínos'!$K$3)*(1/(1+EXP(-'6) Dílčí přínos'!$K$5*(A16*100-'6) Dílčí přínos'!$K$7)))^'6) Dílčí přínos'!$K$6)</f>
        <v>0.81757447619364365</v>
      </c>
    </row>
    <row r="17" spans="1:2" ht="15" customHeight="1" x14ac:dyDescent="0.35">
      <c r="A17" s="113">
        <v>0.7</v>
      </c>
      <c r="B17" s="114">
        <f>'6) Dílčí přínos'!$K$3+('6) Dílčí přínos'!$K$4-'6) Dílčí přínos'!$K$3)*(1/(1+EXP(-'6) Dílčí přínos'!$K$5*(A17*100-'6) Dílčí přínos'!$K$7)))^'6) Dílčí přínos'!$K$6)</f>
        <v>0.88079707797788231</v>
      </c>
    </row>
    <row r="18" spans="1:2" ht="15" customHeight="1" x14ac:dyDescent="0.35">
      <c r="A18" s="113">
        <v>0.75</v>
      </c>
      <c r="B18" s="114">
        <f>'6) Dílčí přínos'!$K$3+('6) Dílčí přínos'!$K$4-'6) Dílčí přínos'!$K$3)*(1/(1+EXP(-'6) Dílčí přínos'!$K$5*(A18*100-'6) Dílčí přínos'!$K$7)))^'6) Dílčí přínos'!$K$6)</f>
        <v>0.92414181997875655</v>
      </c>
    </row>
    <row r="19" spans="1:2" ht="15" customHeight="1" x14ac:dyDescent="0.35">
      <c r="A19" s="113">
        <v>0.8</v>
      </c>
      <c r="B19" s="114">
        <f>'6) Dílčí přínos'!$K$3+('6) Dílčí přínos'!$K$4-'6) Dílčí přínos'!$K$3)*(1/(1+EXP(-'6) Dílčí přínos'!$K$5*(A19*100-'6) Dílčí přínos'!$K$7)))^'6) Dílčí přínos'!$K$6)</f>
        <v>0.95257412682243336</v>
      </c>
    </row>
    <row r="20" spans="1:2" ht="15" customHeight="1" x14ac:dyDescent="0.35">
      <c r="A20" s="113">
        <v>0.85</v>
      </c>
      <c r="B20" s="114">
        <f>'6) Dílčí přínos'!$K$3+('6) Dílčí přínos'!$K$4-'6) Dílčí přínos'!$K$3)*(1/(1+EXP(-'6) Dílčí přínos'!$K$5*(A20*100-'6) Dílčí přínos'!$K$7)))^'6) Dílčí přínos'!$K$6)</f>
        <v>0.97068776924864364</v>
      </c>
    </row>
    <row r="21" spans="1:2" ht="15" customHeight="1" x14ac:dyDescent="0.35">
      <c r="A21" s="113">
        <v>0.9</v>
      </c>
      <c r="B21" s="114">
        <f>'6) Dílčí přínos'!$K$3+('6) Dílčí přínos'!$K$4-'6) Dílčí přínos'!$K$3)*(1/(1+EXP(-'6) Dílčí přínos'!$K$5*(A21*100-'6) Dílčí přínos'!$K$7)))^'6) Dílčí přínos'!$K$6)</f>
        <v>0.98201379003790845</v>
      </c>
    </row>
    <row r="22" spans="1:2" ht="15" customHeight="1" x14ac:dyDescent="0.55000000000000004">
      <c r="A22" s="113">
        <v>0.95</v>
      </c>
      <c r="B22" s="114">
        <f>'6) Dílčí přínos'!$K$3+('6) Dílčí přínos'!$K$4-'6) Dílčí přínos'!$K$3)*(1/(1+EXP(-'6) Dílčí přínos'!$K$5*(A22*100-'6) Dílčí přínos'!$K$7)))^'6) Dílčí přínos'!$K$6)</f>
        <v>0.98901305736940681</v>
      </c>
    </row>
    <row r="23" spans="1:2" ht="15" customHeight="1" x14ac:dyDescent="0.55000000000000004">
      <c r="A23" s="115">
        <v>1</v>
      </c>
      <c r="B23" s="116">
        <f>'6) Dílčí přínos'!$K$3+('6) Dílčí přínos'!$K$4-'6) Dílčí přínos'!$K$3)*(1/(1+EXP(-'6) Dílčí přínos'!$K$5*(A23*100-'6) Dílčí přínos'!$K$7)))^'6) Dílčí přínos'!$K$6)</f>
        <v>0.99330714907571527</v>
      </c>
    </row>
  </sheetData>
  <mergeCells count="1">
    <mergeCell ref="A1:B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Vstupní data</vt:lpstr>
      <vt:lpstr>1) Celkové potenciální úspory</vt:lpstr>
      <vt:lpstr>2) Cílové úrovně a úspory</vt:lpstr>
      <vt:lpstr>3) Náklady na implementaci</vt:lpstr>
      <vt:lpstr>4) Náklady projektu CARDS</vt:lpstr>
      <vt:lpstr>5) Výpočet mezd</vt:lpstr>
      <vt:lpstr>6) Dílčí přínos</vt:lpstr>
      <vt:lpstr>frac benefit graph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Heringová</dc:creator>
  <cp:lastModifiedBy>Martina Šišková</cp:lastModifiedBy>
  <dcterms:created xsi:type="dcterms:W3CDTF">2024-11-15T13:27:17Z</dcterms:created>
  <dcterms:modified xsi:type="dcterms:W3CDTF">2025-03-13T22:07:54Z</dcterms:modified>
</cp:coreProperties>
</file>